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troud.gov.uk\sdata\Planning\Local Plans\Local Plan Review 2017\Evidence Base Work\Housing\SHMA\Reports\Final report\"/>
    </mc:Choice>
  </mc:AlternateContent>
  <workbookProtection workbookAlgorithmName="SHA-512" workbookHashValue="BlUbxBWIn75OONdX+sg/I69A2QBHQLx2YILep3/rOyDZ3mlfbDFQI6BgApgxW96d6GLX76oLnMfrFko2CS7YPw==" workbookSaltValue="MstQr9B+O9Q08THXVu3R8A==" workbookSpinCount="100000" lockStructure="1"/>
  <bookViews>
    <workbookView xWindow="0" yWindow="0" windowWidth="19200" windowHeight="6735" firstSheet="8" activeTab="8"/>
  </bookViews>
  <sheets>
    <sheet name="DWP Housing Benefits" sheetId="36" state="hidden" r:id="rId1"/>
    <sheet name="Older Person" sheetId="38" state="hidden" r:id="rId2"/>
    <sheet name="Sheet2" sheetId="45" state="hidden" r:id="rId3"/>
    <sheet name="COMBINED" sheetId="40" state="hidden" r:id="rId4"/>
    <sheet name="SUB COMMUNITY IDENTIFIERS" sheetId="41" state="hidden" r:id="rId5"/>
    <sheet name="DATA FOR CHARTS" sheetId="43" state="hidden" r:id="rId6"/>
    <sheet name="NARRATIVE" sheetId="48" state="hidden" r:id="rId7"/>
    <sheet name="SUMMARY" sheetId="52" state="hidden" r:id="rId8"/>
    <sheet name="AREA PROFILE" sheetId="42" r:id="rId9"/>
    <sheet name="TECHNICAL NOTES" sheetId="47" state="hidden" r:id="rId10"/>
    <sheet name="TECHNICAL NOTE" sheetId="56" r:id="rId11"/>
    <sheet name="ASSUMPTIONS" sheetId="49" r:id="rId12"/>
    <sheet name="VACANCY RATES" sheetId="50" state="hidden" r:id="rId13"/>
    <sheet name="SUB AREA VALUES" sheetId="54" state="hidden" r:id="rId14"/>
    <sheet name="SUB AREA DATA" sheetId="55" state="hidden" r:id="rId15"/>
  </sheets>
  <definedNames>
    <definedName name="_xlnm.Print_Area" localSheetId="8">'AREA PROFILE'!$A$1:$T$250</definedName>
    <definedName name="_xlnm.Print_Titles" localSheetId="8">'AREA PROFILE'!$1:$2</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4" i="42" l="1"/>
  <c r="AA13" i="42"/>
  <c r="AA12" i="42"/>
  <c r="AA11" i="42"/>
  <c r="AA10" i="42"/>
  <c r="AA9" i="42"/>
  <c r="AA8" i="42"/>
  <c r="AA7" i="42"/>
  <c r="D119" i="55" l="1"/>
  <c r="D118" i="55"/>
  <c r="D117" i="55"/>
  <c r="D116" i="55"/>
  <c r="D115" i="55"/>
  <c r="D114" i="55"/>
  <c r="D113" i="55"/>
  <c r="D112" i="55"/>
  <c r="D111" i="55"/>
  <c r="D110" i="55"/>
  <c r="D109" i="55"/>
  <c r="D108" i="55"/>
  <c r="D107" i="55"/>
  <c r="D106" i="55"/>
  <c r="D105" i="55"/>
  <c r="D104" i="55"/>
  <c r="X1" i="42" l="1"/>
  <c r="O2" i="52" s="1"/>
  <c r="A1" i="42"/>
  <c r="M49" i="40" l="1"/>
  <c r="M89" i="40"/>
  <c r="K89" i="40"/>
  <c r="L89" i="40"/>
  <c r="M50" i="40"/>
  <c r="D1" i="48"/>
  <c r="L3" i="48" s="1"/>
  <c r="J89" i="40"/>
  <c r="J49" i="40"/>
  <c r="L49" i="40"/>
  <c r="A1" i="43"/>
  <c r="K49" i="40"/>
  <c r="L50" i="40"/>
  <c r="K50" i="40"/>
  <c r="J50" i="40"/>
  <c r="Y1413" i="54"/>
  <c r="AF1412" i="54"/>
  <c r="AE1412" i="54"/>
  <c r="AD1412" i="54"/>
  <c r="AC1412" i="54"/>
  <c r="AB1412" i="54"/>
  <c r="AA1412" i="54"/>
  <c r="Z1412" i="54"/>
  <c r="Y1412" i="54"/>
  <c r="X1412" i="54"/>
  <c r="W1412" i="54"/>
  <c r="V1412" i="54"/>
  <c r="U1412" i="54"/>
  <c r="T1412" i="54"/>
  <c r="S1412" i="54"/>
  <c r="R1412" i="54"/>
  <c r="Q1412" i="54"/>
  <c r="P1412" i="54"/>
  <c r="O1412" i="54"/>
  <c r="N1412" i="54"/>
  <c r="M1412" i="54"/>
  <c r="L1412" i="54"/>
  <c r="K1412" i="54"/>
  <c r="J1412" i="54"/>
  <c r="I1412" i="54"/>
  <c r="H1412" i="54"/>
  <c r="G1412" i="54"/>
  <c r="F1412" i="54"/>
  <c r="E1413" i="54"/>
  <c r="AD1413" i="54" s="1"/>
  <c r="Q1413" i="54" l="1"/>
  <c r="F1413" i="54"/>
  <c r="I1413" i="54"/>
  <c r="E1414" i="54"/>
  <c r="G1413" i="54"/>
  <c r="O1413" i="54"/>
  <c r="W1413" i="54"/>
  <c r="AE1413" i="54"/>
  <c r="H1413" i="54"/>
  <c r="P1413" i="54"/>
  <c r="X1413" i="54"/>
  <c r="AF1413" i="54"/>
  <c r="J1413" i="54"/>
  <c r="R1413" i="54"/>
  <c r="Z1413" i="54"/>
  <c r="K1413" i="54"/>
  <c r="S1413" i="54"/>
  <c r="AA1413" i="54"/>
  <c r="L1413" i="54"/>
  <c r="T1413" i="54"/>
  <c r="AB1413" i="54"/>
  <c r="M1413" i="54"/>
  <c r="U1413" i="54"/>
  <c r="AC1413" i="54"/>
  <c r="N1413" i="54"/>
  <c r="V1413" i="54"/>
  <c r="J39" i="38"/>
  <c r="J37" i="38"/>
  <c r="AB1414" i="54" l="1"/>
  <c r="T1414" i="54"/>
  <c r="L1414" i="54"/>
  <c r="AA1414" i="54"/>
  <c r="S1414" i="54"/>
  <c r="K1414" i="54"/>
  <c r="Z1414" i="54"/>
  <c r="R1414" i="54"/>
  <c r="J1414" i="54"/>
  <c r="Y1414" i="54"/>
  <c r="Q1414" i="54"/>
  <c r="I1414" i="54"/>
  <c r="F1414" i="54"/>
  <c r="AF1414" i="54"/>
  <c r="X1414" i="54"/>
  <c r="P1414" i="54"/>
  <c r="H1414" i="54"/>
  <c r="AD1414" i="54"/>
  <c r="V1414" i="54"/>
  <c r="N1414" i="54"/>
  <c r="AC1414" i="54"/>
  <c r="U1414" i="54"/>
  <c r="M1414" i="54"/>
  <c r="E1415" i="54"/>
  <c r="W1414" i="54"/>
  <c r="O1414" i="54"/>
  <c r="G1414" i="54"/>
  <c r="AE1414" i="54"/>
  <c r="AF1044" i="54"/>
  <c r="AE1044" i="54"/>
  <c r="AD1044" i="54"/>
  <c r="AC1044" i="54"/>
  <c r="AB1044" i="54"/>
  <c r="AA1044" i="54"/>
  <c r="Z1044" i="54"/>
  <c r="Y1044" i="54"/>
  <c r="X1044" i="54"/>
  <c r="W1044" i="54"/>
  <c r="V1044" i="54"/>
  <c r="U1044" i="54"/>
  <c r="T1044" i="54"/>
  <c r="S1044" i="54"/>
  <c r="R1044" i="54"/>
  <c r="Q1044" i="54"/>
  <c r="P1044" i="54"/>
  <c r="O1044" i="54"/>
  <c r="N1044" i="54"/>
  <c r="M1044" i="54"/>
  <c r="L1044" i="54"/>
  <c r="K1044" i="54"/>
  <c r="J1044" i="54"/>
  <c r="I1044" i="54"/>
  <c r="H1044" i="54"/>
  <c r="G1044" i="54"/>
  <c r="F1044" i="54"/>
  <c r="AF1043" i="54"/>
  <c r="AE1043" i="54"/>
  <c r="AD1043" i="54"/>
  <c r="AC1043" i="54"/>
  <c r="AB1043" i="54"/>
  <c r="AA1043" i="54"/>
  <c r="Z1043" i="54"/>
  <c r="Y1043" i="54"/>
  <c r="X1043" i="54"/>
  <c r="W1043" i="54"/>
  <c r="V1043" i="54"/>
  <c r="U1043" i="54"/>
  <c r="T1043" i="54"/>
  <c r="S1043" i="54"/>
  <c r="R1043" i="54"/>
  <c r="Q1043" i="54"/>
  <c r="P1043" i="54"/>
  <c r="O1043" i="54"/>
  <c r="N1043" i="54"/>
  <c r="M1043" i="54"/>
  <c r="L1043" i="54"/>
  <c r="K1043" i="54"/>
  <c r="J1043" i="54"/>
  <c r="I1043" i="54"/>
  <c r="H1043" i="54"/>
  <c r="G1043" i="54"/>
  <c r="F1043" i="54"/>
  <c r="AF1042" i="54"/>
  <c r="AE1042" i="54"/>
  <c r="AD1042" i="54"/>
  <c r="AC1042" i="54"/>
  <c r="AB1042" i="54"/>
  <c r="AA1042" i="54"/>
  <c r="Z1042" i="54"/>
  <c r="Y1042" i="54"/>
  <c r="X1042" i="54"/>
  <c r="W1042" i="54"/>
  <c r="V1042" i="54"/>
  <c r="U1042" i="54"/>
  <c r="T1042" i="54"/>
  <c r="S1042" i="54"/>
  <c r="R1042" i="54"/>
  <c r="Q1042" i="54"/>
  <c r="P1042" i="54"/>
  <c r="O1042" i="54"/>
  <c r="N1042" i="54"/>
  <c r="M1042" i="54"/>
  <c r="L1042" i="54"/>
  <c r="K1042" i="54"/>
  <c r="J1042" i="54"/>
  <c r="I1042" i="54"/>
  <c r="H1042" i="54"/>
  <c r="G1042" i="54"/>
  <c r="F1042" i="54"/>
  <c r="F1041" i="54"/>
  <c r="F1047" i="54" s="1"/>
  <c r="G1041" i="54"/>
  <c r="G1047" i="54" s="1"/>
  <c r="H1041" i="54"/>
  <c r="H1047" i="54" s="1"/>
  <c r="I1041" i="54"/>
  <c r="J1041" i="54"/>
  <c r="J1047" i="54" s="1"/>
  <c r="K1041" i="54"/>
  <c r="L1041" i="54"/>
  <c r="L1047" i="54" s="1"/>
  <c r="M1041" i="54"/>
  <c r="M1047" i="54" s="1"/>
  <c r="N1041" i="54"/>
  <c r="N1047" i="54" s="1"/>
  <c r="O1041" i="54"/>
  <c r="O1047" i="54" s="1"/>
  <c r="P1041" i="54"/>
  <c r="P1047" i="54" s="1"/>
  <c r="Q1041" i="54"/>
  <c r="R1041" i="54"/>
  <c r="R1047" i="54" s="1"/>
  <c r="S1041" i="54"/>
  <c r="S1047" i="54" s="1"/>
  <c r="T1041" i="54"/>
  <c r="T1047" i="54" s="1"/>
  <c r="U1041" i="54"/>
  <c r="U1047" i="54" s="1"/>
  <c r="V1041" i="54"/>
  <c r="V1047" i="54" s="1"/>
  <c r="W1041" i="54"/>
  <c r="W1047" i="54" s="1"/>
  <c r="X1041" i="54"/>
  <c r="X1047" i="54" s="1"/>
  <c r="Y1041" i="54"/>
  <c r="Y1047" i="54" s="1"/>
  <c r="Z1041" i="54"/>
  <c r="Z1047" i="54" s="1"/>
  <c r="AA1041" i="54"/>
  <c r="AA1047" i="54" s="1"/>
  <c r="AB1041" i="54"/>
  <c r="AB1047" i="54" s="1"/>
  <c r="AC1041" i="54"/>
  <c r="AC1047" i="54" s="1"/>
  <c r="AD1041" i="54"/>
  <c r="AD1047" i="54" s="1"/>
  <c r="AE1041" i="54"/>
  <c r="AE1047" i="54" s="1"/>
  <c r="AF1041" i="54"/>
  <c r="AF1047" i="54" s="1"/>
  <c r="AF1040" i="54"/>
  <c r="AE1040" i="54"/>
  <c r="AD1040" i="54"/>
  <c r="AC1040" i="54"/>
  <c r="AB1040" i="54"/>
  <c r="AA1040" i="54"/>
  <c r="Z1040" i="54"/>
  <c r="Y1040" i="54"/>
  <c r="X1040" i="54"/>
  <c r="W1040" i="54"/>
  <c r="V1040" i="54"/>
  <c r="U1040" i="54"/>
  <c r="T1040" i="54"/>
  <c r="S1040" i="54"/>
  <c r="R1040" i="54"/>
  <c r="Q1040" i="54"/>
  <c r="P1040" i="54"/>
  <c r="O1040" i="54"/>
  <c r="N1040" i="54"/>
  <c r="M1040" i="54"/>
  <c r="L1040" i="54"/>
  <c r="K1040" i="54"/>
  <c r="J1040" i="54"/>
  <c r="I1040" i="54"/>
  <c r="H1040" i="54"/>
  <c r="G1040" i="54"/>
  <c r="AF1039" i="54"/>
  <c r="AE1039" i="54"/>
  <c r="AD1039" i="54"/>
  <c r="AC1039" i="54"/>
  <c r="AB1039" i="54"/>
  <c r="AA1039" i="54"/>
  <c r="Z1039" i="54"/>
  <c r="Y1039" i="54"/>
  <c r="X1039" i="54"/>
  <c r="W1039" i="54"/>
  <c r="V1039" i="54"/>
  <c r="U1039" i="54"/>
  <c r="T1039" i="54"/>
  <c r="S1039" i="54"/>
  <c r="R1039" i="54"/>
  <c r="Q1039" i="54"/>
  <c r="P1039" i="54"/>
  <c r="O1039" i="54"/>
  <c r="N1039" i="54"/>
  <c r="M1039" i="54"/>
  <c r="L1039" i="54"/>
  <c r="K1039" i="54"/>
  <c r="J1039" i="54"/>
  <c r="I1039" i="54"/>
  <c r="H1039" i="54"/>
  <c r="G1039" i="54"/>
  <c r="AF1038" i="54"/>
  <c r="AE1038" i="54"/>
  <c r="AD1038" i="54"/>
  <c r="AC1038" i="54"/>
  <c r="AB1038" i="54"/>
  <c r="AA1038" i="54"/>
  <c r="Z1038" i="54"/>
  <c r="Y1038" i="54"/>
  <c r="X1038" i="54"/>
  <c r="W1038" i="54"/>
  <c r="V1038" i="54"/>
  <c r="U1038" i="54"/>
  <c r="T1038" i="54"/>
  <c r="S1038" i="54"/>
  <c r="R1038" i="54"/>
  <c r="Q1038" i="54"/>
  <c r="P1038" i="54"/>
  <c r="O1038" i="54"/>
  <c r="N1038" i="54"/>
  <c r="M1038" i="54"/>
  <c r="L1038" i="54"/>
  <c r="K1038" i="54"/>
  <c r="J1038" i="54"/>
  <c r="I1038" i="54"/>
  <c r="H1038" i="54"/>
  <c r="G1038" i="54"/>
  <c r="AF1037" i="54"/>
  <c r="AF1046" i="54" s="1"/>
  <c r="AE1037" i="54"/>
  <c r="AE1046" i="54" s="1"/>
  <c r="AD1037" i="54"/>
  <c r="AD1046" i="54" s="1"/>
  <c r="AC1037" i="54"/>
  <c r="AC1046" i="54" s="1"/>
  <c r="AB1037" i="54"/>
  <c r="AB1046" i="54" s="1"/>
  <c r="AA1037" i="54"/>
  <c r="Z1037" i="54"/>
  <c r="Z1046" i="54" s="1"/>
  <c r="Y1037" i="54"/>
  <c r="X1037" i="54"/>
  <c r="X1046" i="54" s="1"/>
  <c r="W1037" i="54"/>
  <c r="W1046" i="54" s="1"/>
  <c r="V1037" i="54"/>
  <c r="V1046" i="54" s="1"/>
  <c r="U1037" i="54"/>
  <c r="U1046" i="54" s="1"/>
  <c r="T1037" i="54"/>
  <c r="T1046" i="54" s="1"/>
  <c r="S1037" i="54"/>
  <c r="R1037" i="54"/>
  <c r="R1046" i="54" s="1"/>
  <c r="Q1037" i="54"/>
  <c r="P1037" i="54"/>
  <c r="P1046" i="54" s="1"/>
  <c r="O1037" i="54"/>
  <c r="O1046" i="54" s="1"/>
  <c r="L13" i="38" s="1"/>
  <c r="N1037" i="54"/>
  <c r="N1046" i="54" s="1"/>
  <c r="M1037" i="54"/>
  <c r="M1046" i="54" s="1"/>
  <c r="L1037" i="54"/>
  <c r="L1046" i="54" s="1"/>
  <c r="K1037" i="54"/>
  <c r="J1037" i="54"/>
  <c r="J1046" i="54" s="1"/>
  <c r="I1037" i="54"/>
  <c r="H1037" i="54"/>
  <c r="H1046" i="54" s="1"/>
  <c r="G1037" i="54"/>
  <c r="G1046" i="54" s="1"/>
  <c r="F1040" i="54"/>
  <c r="F1039" i="54"/>
  <c r="F1038" i="54"/>
  <c r="F1037" i="54"/>
  <c r="L14" i="38" l="1"/>
  <c r="Y1046" i="54"/>
  <c r="I1046" i="54"/>
  <c r="Q1046" i="54"/>
  <c r="F1046" i="54"/>
  <c r="K1046" i="54"/>
  <c r="S1046" i="54"/>
  <c r="AA1046" i="54"/>
  <c r="K1047" i="54"/>
  <c r="Q1047" i="54"/>
  <c r="I1047" i="54"/>
  <c r="E1416" i="54"/>
  <c r="Z1415" i="54"/>
  <c r="R1415" i="54"/>
  <c r="J1415" i="54"/>
  <c r="Y1415" i="54"/>
  <c r="Q1415" i="54"/>
  <c r="I1415" i="54"/>
  <c r="AF1415" i="54"/>
  <c r="X1415" i="54"/>
  <c r="P1415" i="54"/>
  <c r="H1415" i="54"/>
  <c r="AE1415" i="54"/>
  <c r="W1415" i="54"/>
  <c r="O1415" i="54"/>
  <c r="G1415" i="54"/>
  <c r="F1415" i="54"/>
  <c r="AD1415" i="54"/>
  <c r="V1415" i="54"/>
  <c r="N1415" i="54"/>
  <c r="AB1415" i="54"/>
  <c r="T1415" i="54"/>
  <c r="L1415" i="54"/>
  <c r="AA1415" i="54"/>
  <c r="S1415" i="54"/>
  <c r="K1415" i="54"/>
  <c r="AC1415" i="54"/>
  <c r="U1415" i="54"/>
  <c r="M1415" i="54"/>
  <c r="C1033" i="54"/>
  <c r="C1032" i="54"/>
  <c r="C1031" i="54"/>
  <c r="C1030" i="54"/>
  <c r="C1029" i="54"/>
  <c r="C1028" i="54"/>
  <c r="C1027" i="54"/>
  <c r="C1026" i="54"/>
  <c r="C1025" i="54"/>
  <c r="C1024" i="54"/>
  <c r="C1023" i="54"/>
  <c r="C1022" i="54"/>
  <c r="C1021" i="54"/>
  <c r="C1020" i="54"/>
  <c r="C1019" i="54"/>
  <c r="C1018" i="54"/>
  <c r="C1017" i="54"/>
  <c r="C1016" i="54"/>
  <c r="C1015" i="54"/>
  <c r="C1014" i="54"/>
  <c r="C1013" i="54"/>
  <c r="C1012" i="54"/>
  <c r="C1011" i="54"/>
  <c r="AF1015" i="54"/>
  <c r="AE1015" i="54"/>
  <c r="AD1015" i="54"/>
  <c r="AC1015" i="54"/>
  <c r="AB1015" i="54"/>
  <c r="AA1015" i="54"/>
  <c r="Z1015" i="54"/>
  <c r="Y1015" i="54"/>
  <c r="X1015" i="54"/>
  <c r="W1015" i="54"/>
  <c r="V1015" i="54"/>
  <c r="U1015" i="54"/>
  <c r="T1015" i="54"/>
  <c r="S1015" i="54"/>
  <c r="R1015" i="54"/>
  <c r="Q1015" i="54"/>
  <c r="P1015" i="54"/>
  <c r="O1015" i="54"/>
  <c r="N1015" i="54"/>
  <c r="M1015" i="54"/>
  <c r="L1015" i="54"/>
  <c r="K1015" i="54"/>
  <c r="J1015" i="54"/>
  <c r="I1015" i="54"/>
  <c r="H1015" i="54"/>
  <c r="G1015" i="54"/>
  <c r="F1015" i="54"/>
  <c r="E1417" i="54" l="1"/>
  <c r="AF1416" i="54"/>
  <c r="X1416" i="54"/>
  <c r="P1416" i="54"/>
  <c r="H1416" i="54"/>
  <c r="AE1416" i="54"/>
  <c r="W1416" i="54"/>
  <c r="O1416" i="54"/>
  <c r="G1416" i="54"/>
  <c r="AD1416" i="54"/>
  <c r="V1416" i="54"/>
  <c r="N1416" i="54"/>
  <c r="F1416" i="54"/>
  <c r="AC1416" i="54"/>
  <c r="U1416" i="54"/>
  <c r="M1416" i="54"/>
  <c r="AB1416" i="54"/>
  <c r="T1416" i="54"/>
  <c r="L1416" i="54"/>
  <c r="Z1416" i="54"/>
  <c r="R1416" i="54"/>
  <c r="J1416" i="54"/>
  <c r="Y1416" i="54"/>
  <c r="Q1416" i="54"/>
  <c r="I1416" i="54"/>
  <c r="AA1416" i="54"/>
  <c r="S1416" i="54"/>
  <c r="K1416" i="54"/>
  <c r="V34" i="36"/>
  <c r="U34" i="36"/>
  <c r="T34" i="36"/>
  <c r="S34" i="36"/>
  <c r="V33" i="36"/>
  <c r="U33" i="36"/>
  <c r="T33" i="36"/>
  <c r="S33" i="36"/>
  <c r="V32" i="36"/>
  <c r="U32" i="36"/>
  <c r="T32" i="36"/>
  <c r="S32" i="36"/>
  <c r="V31" i="36"/>
  <c r="U31" i="36"/>
  <c r="T31" i="36"/>
  <c r="S31" i="36"/>
  <c r="V30" i="36"/>
  <c r="U30" i="36"/>
  <c r="T30" i="36"/>
  <c r="S30" i="36"/>
  <c r="V29" i="36"/>
  <c r="U29" i="36"/>
  <c r="T29" i="36"/>
  <c r="S29" i="36"/>
  <c r="V28" i="36"/>
  <c r="U28" i="36"/>
  <c r="T28" i="36"/>
  <c r="S28" i="36"/>
  <c r="V27" i="36"/>
  <c r="U27" i="36"/>
  <c r="T27" i="36"/>
  <c r="S27" i="36"/>
  <c r="V26" i="36"/>
  <c r="U26" i="36"/>
  <c r="T26" i="36"/>
  <c r="S26" i="36"/>
  <c r="V25" i="36"/>
  <c r="U25" i="36"/>
  <c r="T25" i="36"/>
  <c r="S25" i="36"/>
  <c r="V24" i="36"/>
  <c r="U24" i="36"/>
  <c r="T24" i="36"/>
  <c r="S24" i="36"/>
  <c r="V23" i="36"/>
  <c r="U23" i="36"/>
  <c r="T23" i="36"/>
  <c r="S23" i="36"/>
  <c r="V22" i="36"/>
  <c r="U22" i="36"/>
  <c r="T22" i="36"/>
  <c r="S22" i="36"/>
  <c r="V21" i="36"/>
  <c r="U21" i="36"/>
  <c r="T21" i="36"/>
  <c r="S21" i="36"/>
  <c r="V20" i="36"/>
  <c r="U20" i="36"/>
  <c r="T20" i="36"/>
  <c r="S20" i="36"/>
  <c r="V19" i="36"/>
  <c r="U19" i="36"/>
  <c r="T19" i="36"/>
  <c r="S19" i="36"/>
  <c r="V18" i="36"/>
  <c r="U18" i="36"/>
  <c r="T18" i="36"/>
  <c r="S18" i="36"/>
  <c r="V17" i="36"/>
  <c r="U17" i="36"/>
  <c r="T17" i="36"/>
  <c r="S17" i="36"/>
  <c r="V16" i="36"/>
  <c r="U16" i="36"/>
  <c r="T16" i="36"/>
  <c r="S16" i="36"/>
  <c r="V15" i="36"/>
  <c r="U15" i="36"/>
  <c r="T15" i="36"/>
  <c r="S15" i="36"/>
  <c r="V14" i="36"/>
  <c r="U14" i="36"/>
  <c r="T14" i="36"/>
  <c r="S14" i="36"/>
  <c r="V13" i="36"/>
  <c r="U13" i="36"/>
  <c r="T13" i="36"/>
  <c r="S13" i="36"/>
  <c r="V12" i="36"/>
  <c r="U12" i="36"/>
  <c r="T12" i="36"/>
  <c r="S12" i="36"/>
  <c r="V11" i="36"/>
  <c r="U11" i="36"/>
  <c r="T11" i="36"/>
  <c r="S11" i="36"/>
  <c r="V10" i="36"/>
  <c r="U10" i="36"/>
  <c r="T10" i="36"/>
  <c r="S10" i="36"/>
  <c r="V9" i="36"/>
  <c r="U9" i="36"/>
  <c r="T9" i="36"/>
  <c r="S9" i="36"/>
  <c r="V8" i="36"/>
  <c r="U8" i="36"/>
  <c r="T8" i="36"/>
  <c r="S8" i="36"/>
  <c r="Q34" i="36"/>
  <c r="P34" i="36"/>
  <c r="Q33" i="36"/>
  <c r="P33" i="36"/>
  <c r="Q32" i="36"/>
  <c r="P32" i="36"/>
  <c r="Q31" i="36"/>
  <c r="P31" i="36"/>
  <c r="Q30" i="36"/>
  <c r="P30" i="36"/>
  <c r="Q29" i="36"/>
  <c r="P29" i="36"/>
  <c r="Q28" i="36"/>
  <c r="P28" i="36"/>
  <c r="Q27" i="36"/>
  <c r="P27" i="36"/>
  <c r="Q26" i="36"/>
  <c r="P26" i="36"/>
  <c r="Q25" i="36"/>
  <c r="P25" i="36"/>
  <c r="Q24" i="36"/>
  <c r="P24" i="36"/>
  <c r="Q23" i="36"/>
  <c r="P23" i="36"/>
  <c r="Q22" i="36"/>
  <c r="P22" i="36"/>
  <c r="Q21" i="36"/>
  <c r="P21" i="36"/>
  <c r="Q20" i="36"/>
  <c r="P20" i="36"/>
  <c r="Q19" i="36"/>
  <c r="P19" i="36"/>
  <c r="Q18" i="36"/>
  <c r="P18" i="36"/>
  <c r="Q17" i="36"/>
  <c r="P17" i="36"/>
  <c r="Q16" i="36"/>
  <c r="P16" i="36"/>
  <c r="Q15" i="36"/>
  <c r="P15" i="36"/>
  <c r="Q14" i="36"/>
  <c r="P14" i="36"/>
  <c r="Q13" i="36"/>
  <c r="P13" i="36"/>
  <c r="Q12" i="36"/>
  <c r="P12" i="36"/>
  <c r="Q11" i="36"/>
  <c r="P11" i="36"/>
  <c r="Q10" i="36"/>
  <c r="P10" i="36"/>
  <c r="Q9" i="36"/>
  <c r="P9" i="36"/>
  <c r="Q8" i="36"/>
  <c r="P8" i="36"/>
  <c r="R67" i="55"/>
  <c r="Q67" i="55"/>
  <c r="P67" i="55"/>
  <c r="O67" i="55"/>
  <c r="N67" i="55"/>
  <c r="M67" i="55"/>
  <c r="L67" i="55"/>
  <c r="K67" i="55"/>
  <c r="J67" i="55"/>
  <c r="I67" i="55"/>
  <c r="H67" i="55"/>
  <c r="G67" i="55"/>
  <c r="F196" i="42" l="1"/>
  <c r="S69" i="48" s="1"/>
  <c r="F194" i="42"/>
  <c r="S67" i="48" s="1"/>
  <c r="F197" i="42"/>
  <c r="S70" i="48" s="1"/>
  <c r="D194" i="42"/>
  <c r="D196" i="42"/>
  <c r="E194" i="42"/>
  <c r="R67" i="48" s="1"/>
  <c r="E197" i="42"/>
  <c r="R70" i="48" s="1"/>
  <c r="D195" i="42"/>
  <c r="F195" i="42"/>
  <c r="S68" i="48" s="1"/>
  <c r="E196" i="42"/>
  <c r="R69" i="48" s="1"/>
  <c r="E195" i="42"/>
  <c r="R68" i="48" s="1"/>
  <c r="D197" i="42"/>
  <c r="E1418" i="54"/>
  <c r="AD1417" i="54"/>
  <c r="V1417" i="54"/>
  <c r="N1417" i="54"/>
  <c r="AC1417" i="54"/>
  <c r="U1417" i="54"/>
  <c r="M1417" i="54"/>
  <c r="AB1417" i="54"/>
  <c r="T1417" i="54"/>
  <c r="L1417" i="54"/>
  <c r="AA1417" i="54"/>
  <c r="S1417" i="54"/>
  <c r="K1417" i="54"/>
  <c r="Z1417" i="54"/>
  <c r="R1417" i="54"/>
  <c r="J1417" i="54"/>
  <c r="AF1417" i="54"/>
  <c r="X1417" i="54"/>
  <c r="P1417" i="54"/>
  <c r="H1417" i="54"/>
  <c r="AE1417" i="54"/>
  <c r="W1417" i="54"/>
  <c r="O1417" i="54"/>
  <c r="G1417" i="54"/>
  <c r="F1417" i="54"/>
  <c r="I1417" i="54"/>
  <c r="Y1417" i="54"/>
  <c r="Q1417" i="54"/>
  <c r="AF999" i="54"/>
  <c r="AE999" i="54"/>
  <c r="AD999" i="54"/>
  <c r="AC999" i="54"/>
  <c r="AB999" i="54"/>
  <c r="AA999" i="54"/>
  <c r="Z999" i="54"/>
  <c r="Y999" i="54"/>
  <c r="X999" i="54"/>
  <c r="W999" i="54"/>
  <c r="V999" i="54"/>
  <c r="U999" i="54"/>
  <c r="T999" i="54"/>
  <c r="S999" i="54"/>
  <c r="R999" i="54"/>
  <c r="Q999" i="54"/>
  <c r="P999" i="54"/>
  <c r="O999" i="54"/>
  <c r="N999" i="54"/>
  <c r="M999" i="54"/>
  <c r="L999" i="54"/>
  <c r="K999" i="54"/>
  <c r="J999" i="54"/>
  <c r="I999" i="54"/>
  <c r="H999" i="54"/>
  <c r="G999" i="54"/>
  <c r="AF998" i="54"/>
  <c r="AE998" i="54"/>
  <c r="AD998" i="54"/>
  <c r="AC998" i="54"/>
  <c r="AB998" i="54"/>
  <c r="AA998" i="54"/>
  <c r="Z998" i="54"/>
  <c r="Y998" i="54"/>
  <c r="X998" i="54"/>
  <c r="W998" i="54"/>
  <c r="V998" i="54"/>
  <c r="U998" i="54"/>
  <c r="T998" i="54"/>
  <c r="S998" i="54"/>
  <c r="R998" i="54"/>
  <c r="Q998" i="54"/>
  <c r="P998" i="54"/>
  <c r="O998" i="54"/>
  <c r="N998" i="54"/>
  <c r="M998" i="54"/>
  <c r="L998" i="54"/>
  <c r="K998" i="54"/>
  <c r="J998" i="54"/>
  <c r="I998" i="54"/>
  <c r="H998" i="54"/>
  <c r="G998" i="54"/>
  <c r="AF997" i="54"/>
  <c r="AE997" i="54"/>
  <c r="AD997" i="54"/>
  <c r="AC997" i="54"/>
  <c r="AB997" i="54"/>
  <c r="AA997" i="54"/>
  <c r="Z997" i="54"/>
  <c r="Y997" i="54"/>
  <c r="X997" i="54"/>
  <c r="W997" i="54"/>
  <c r="V997" i="54"/>
  <c r="U997" i="54"/>
  <c r="T997" i="54"/>
  <c r="S997" i="54"/>
  <c r="R997" i="54"/>
  <c r="Q997" i="54"/>
  <c r="P997" i="54"/>
  <c r="O997" i="54"/>
  <c r="N997" i="54"/>
  <c r="M997" i="54"/>
  <c r="L997" i="54"/>
  <c r="K997" i="54"/>
  <c r="J997" i="54"/>
  <c r="I997" i="54"/>
  <c r="H997" i="54"/>
  <c r="G997" i="54"/>
  <c r="AF996" i="54"/>
  <c r="AE996" i="54"/>
  <c r="AD996" i="54"/>
  <c r="AC996" i="54"/>
  <c r="AB996" i="54"/>
  <c r="AA996" i="54"/>
  <c r="Z996" i="54"/>
  <c r="Y996" i="54"/>
  <c r="X996" i="54"/>
  <c r="W996" i="54"/>
  <c r="V996" i="54"/>
  <c r="U996" i="54"/>
  <c r="T996" i="54"/>
  <c r="S996" i="54"/>
  <c r="R996" i="54"/>
  <c r="Q996" i="54"/>
  <c r="P996" i="54"/>
  <c r="O996" i="54"/>
  <c r="N996" i="54"/>
  <c r="M996" i="54"/>
  <c r="L996" i="54"/>
  <c r="K996" i="54"/>
  <c r="J996" i="54"/>
  <c r="I996" i="54"/>
  <c r="H996" i="54"/>
  <c r="G996" i="54"/>
  <c r="AF995" i="54"/>
  <c r="AE995" i="54"/>
  <c r="AD995" i="54"/>
  <c r="AC995" i="54"/>
  <c r="AB995" i="54"/>
  <c r="AA995" i="54"/>
  <c r="Z995" i="54"/>
  <c r="Y995" i="54"/>
  <c r="X995" i="54"/>
  <c r="W995" i="54"/>
  <c r="V995" i="54"/>
  <c r="U995" i="54"/>
  <c r="T995" i="54"/>
  <c r="S995" i="54"/>
  <c r="R995" i="54"/>
  <c r="Q995" i="54"/>
  <c r="P995" i="54"/>
  <c r="O995" i="54"/>
  <c r="N995" i="54"/>
  <c r="M995" i="54"/>
  <c r="L995" i="54"/>
  <c r="K995" i="54"/>
  <c r="J995" i="54"/>
  <c r="I995" i="54"/>
  <c r="H995" i="54"/>
  <c r="G995" i="54"/>
  <c r="AF994" i="54"/>
  <c r="AE994" i="54"/>
  <c r="AD994" i="54"/>
  <c r="AC994" i="54"/>
  <c r="AB994" i="54"/>
  <c r="AA994" i="54"/>
  <c r="Z994" i="54"/>
  <c r="Y994" i="54"/>
  <c r="X994" i="54"/>
  <c r="W994" i="54"/>
  <c r="V994" i="54"/>
  <c r="U994" i="54"/>
  <c r="T994" i="54"/>
  <c r="S994" i="54"/>
  <c r="R994" i="54"/>
  <c r="Q994" i="54"/>
  <c r="P994" i="54"/>
  <c r="O994" i="54"/>
  <c r="N994" i="54"/>
  <c r="M994" i="54"/>
  <c r="L994" i="54"/>
  <c r="K994" i="54"/>
  <c r="J994" i="54"/>
  <c r="I994" i="54"/>
  <c r="H994" i="54"/>
  <c r="G994" i="54"/>
  <c r="AF993" i="54"/>
  <c r="AE993" i="54"/>
  <c r="AD993" i="54"/>
  <c r="AC993" i="54"/>
  <c r="AB993" i="54"/>
  <c r="AA993" i="54"/>
  <c r="Z993" i="54"/>
  <c r="Y993" i="54"/>
  <c r="X993" i="54"/>
  <c r="W993" i="54"/>
  <c r="V993" i="54"/>
  <c r="U993" i="54"/>
  <c r="T993" i="54"/>
  <c r="S993" i="54"/>
  <c r="R993" i="54"/>
  <c r="Q993" i="54"/>
  <c r="P993" i="54"/>
  <c r="O993" i="54"/>
  <c r="N993" i="54"/>
  <c r="M993" i="54"/>
  <c r="L993" i="54"/>
  <c r="K993" i="54"/>
  <c r="J993" i="54"/>
  <c r="I993" i="54"/>
  <c r="H993" i="54"/>
  <c r="G993" i="54"/>
  <c r="AF992" i="54"/>
  <c r="AE992" i="54"/>
  <c r="AD992" i="54"/>
  <c r="AC992" i="54"/>
  <c r="AB992" i="54"/>
  <c r="AA992" i="54"/>
  <c r="Z992" i="54"/>
  <c r="Y992" i="54"/>
  <c r="X992" i="54"/>
  <c r="W992" i="54"/>
  <c r="V992" i="54"/>
  <c r="U992" i="54"/>
  <c r="T992" i="54"/>
  <c r="S992" i="54"/>
  <c r="R992" i="54"/>
  <c r="Q992" i="54"/>
  <c r="P992" i="54"/>
  <c r="O992" i="54"/>
  <c r="N992" i="54"/>
  <c r="M992" i="54"/>
  <c r="L992" i="54"/>
  <c r="K992" i="54"/>
  <c r="J992" i="54"/>
  <c r="I992" i="54"/>
  <c r="H992" i="54"/>
  <c r="G992" i="54"/>
  <c r="AF991" i="54"/>
  <c r="AE991" i="54"/>
  <c r="AD991" i="54"/>
  <c r="AC991" i="54"/>
  <c r="AB991" i="54"/>
  <c r="AA991" i="54"/>
  <c r="Z991" i="54"/>
  <c r="Y991" i="54"/>
  <c r="X991" i="54"/>
  <c r="W991" i="54"/>
  <c r="V991" i="54"/>
  <c r="U991" i="54"/>
  <c r="T991" i="54"/>
  <c r="S991" i="54"/>
  <c r="R991" i="54"/>
  <c r="Q991" i="54"/>
  <c r="P991" i="54"/>
  <c r="O991" i="54"/>
  <c r="N991" i="54"/>
  <c r="M991" i="54"/>
  <c r="L991" i="54"/>
  <c r="K991" i="54"/>
  <c r="J991" i="54"/>
  <c r="I991" i="54"/>
  <c r="H991" i="54"/>
  <c r="G991" i="54"/>
  <c r="AF990" i="54"/>
  <c r="AE990" i="54"/>
  <c r="AD990" i="54"/>
  <c r="AC990" i="54"/>
  <c r="AB990" i="54"/>
  <c r="AA990" i="54"/>
  <c r="Z990" i="54"/>
  <c r="Y990" i="54"/>
  <c r="X990" i="54"/>
  <c r="W990" i="54"/>
  <c r="V990" i="54"/>
  <c r="U990" i="54"/>
  <c r="T990" i="54"/>
  <c r="S990" i="54"/>
  <c r="R990" i="54"/>
  <c r="Q990" i="54"/>
  <c r="P990" i="54"/>
  <c r="O990" i="54"/>
  <c r="N990" i="54"/>
  <c r="M990" i="54"/>
  <c r="L990" i="54"/>
  <c r="K990" i="54"/>
  <c r="J990" i="54"/>
  <c r="I990" i="54"/>
  <c r="H990" i="54"/>
  <c r="G990" i="54"/>
  <c r="AF989" i="54"/>
  <c r="AE989" i="54"/>
  <c r="AD989" i="54"/>
  <c r="AC989" i="54"/>
  <c r="AB989" i="54"/>
  <c r="AA989" i="54"/>
  <c r="Z989" i="54"/>
  <c r="Y989" i="54"/>
  <c r="X989" i="54"/>
  <c r="W989" i="54"/>
  <c r="V989" i="54"/>
  <c r="U989" i="54"/>
  <c r="T989" i="54"/>
  <c r="S989" i="54"/>
  <c r="R989" i="54"/>
  <c r="Q989" i="54"/>
  <c r="P989" i="54"/>
  <c r="O989" i="54"/>
  <c r="N989" i="54"/>
  <c r="M989" i="54"/>
  <c r="L989" i="54"/>
  <c r="K989" i="54"/>
  <c r="J989" i="54"/>
  <c r="I989" i="54"/>
  <c r="H989" i="54"/>
  <c r="G989" i="54"/>
  <c r="AF988" i="54"/>
  <c r="AE988" i="54"/>
  <c r="AD988" i="54"/>
  <c r="AC988" i="54"/>
  <c r="AB988" i="54"/>
  <c r="AA988" i="54"/>
  <c r="Z988" i="54"/>
  <c r="Y988" i="54"/>
  <c r="X988" i="54"/>
  <c r="W988" i="54"/>
  <c r="V988" i="54"/>
  <c r="U988" i="54"/>
  <c r="T988" i="54"/>
  <c r="S988" i="54"/>
  <c r="R988" i="54"/>
  <c r="Q988" i="54"/>
  <c r="P988" i="54"/>
  <c r="O988" i="54"/>
  <c r="N988" i="54"/>
  <c r="M988" i="54"/>
  <c r="L988" i="54"/>
  <c r="K988" i="54"/>
  <c r="J988" i="54"/>
  <c r="I988" i="54"/>
  <c r="H988" i="54"/>
  <c r="G988" i="54"/>
  <c r="AF987" i="54"/>
  <c r="AE987" i="54"/>
  <c r="AD987" i="54"/>
  <c r="AC987" i="54"/>
  <c r="AB987" i="54"/>
  <c r="AA987" i="54"/>
  <c r="Z987" i="54"/>
  <c r="Y987" i="54"/>
  <c r="X987" i="54"/>
  <c r="W987" i="54"/>
  <c r="V987" i="54"/>
  <c r="U987" i="54"/>
  <c r="T987" i="54"/>
  <c r="S987" i="54"/>
  <c r="R987" i="54"/>
  <c r="Q987" i="54"/>
  <c r="P987" i="54"/>
  <c r="O987" i="54"/>
  <c r="N987" i="54"/>
  <c r="M987" i="54"/>
  <c r="L987" i="54"/>
  <c r="K987" i="54"/>
  <c r="J987" i="54"/>
  <c r="I987" i="54"/>
  <c r="H987" i="54"/>
  <c r="G987" i="54"/>
  <c r="AF986" i="54"/>
  <c r="AE986" i="54"/>
  <c r="AD986" i="54"/>
  <c r="AC986" i="54"/>
  <c r="AB986" i="54"/>
  <c r="AA986" i="54"/>
  <c r="Z986" i="54"/>
  <c r="Y986" i="54"/>
  <c r="X986" i="54"/>
  <c r="W986" i="54"/>
  <c r="V986" i="54"/>
  <c r="U986" i="54"/>
  <c r="T986" i="54"/>
  <c r="S986" i="54"/>
  <c r="R986" i="54"/>
  <c r="Q986" i="54"/>
  <c r="P986" i="54"/>
  <c r="O986" i="54"/>
  <c r="N986" i="54"/>
  <c r="M986" i="54"/>
  <c r="L986" i="54"/>
  <c r="K986" i="54"/>
  <c r="J986" i="54"/>
  <c r="I986" i="54"/>
  <c r="H986" i="54"/>
  <c r="G986" i="54"/>
  <c r="AF985" i="54"/>
  <c r="AE985" i="54"/>
  <c r="AD985" i="54"/>
  <c r="AC985" i="54"/>
  <c r="AB985" i="54"/>
  <c r="AA985" i="54"/>
  <c r="Z985" i="54"/>
  <c r="Y985" i="54"/>
  <c r="X985" i="54"/>
  <c r="W985" i="54"/>
  <c r="V985" i="54"/>
  <c r="U985" i="54"/>
  <c r="T985" i="54"/>
  <c r="S985" i="54"/>
  <c r="R985" i="54"/>
  <c r="Q985" i="54"/>
  <c r="P985" i="54"/>
  <c r="O985" i="54"/>
  <c r="N985" i="54"/>
  <c r="M985" i="54"/>
  <c r="L985" i="54"/>
  <c r="K985" i="54"/>
  <c r="J985" i="54"/>
  <c r="I985" i="54"/>
  <c r="H985" i="54"/>
  <c r="G985" i="54"/>
  <c r="AF984" i="54"/>
  <c r="AE984" i="54"/>
  <c r="AD984" i="54"/>
  <c r="AC984" i="54"/>
  <c r="AB984" i="54"/>
  <c r="AA984" i="54"/>
  <c r="Z984" i="54"/>
  <c r="Y984" i="54"/>
  <c r="X984" i="54"/>
  <c r="W984" i="54"/>
  <c r="V984" i="54"/>
  <c r="U984" i="54"/>
  <c r="T984" i="54"/>
  <c r="S984" i="54"/>
  <c r="R984" i="54"/>
  <c r="Q984" i="54"/>
  <c r="P984" i="54"/>
  <c r="O984" i="54"/>
  <c r="N984" i="54"/>
  <c r="M984" i="54"/>
  <c r="L984" i="54"/>
  <c r="K984" i="54"/>
  <c r="J984" i="54"/>
  <c r="I984" i="54"/>
  <c r="H984" i="54"/>
  <c r="G984" i="54"/>
  <c r="AF983" i="54"/>
  <c r="AE983" i="54"/>
  <c r="AD983" i="54"/>
  <c r="AC983" i="54"/>
  <c r="AB983" i="54"/>
  <c r="AA983" i="54"/>
  <c r="Z983" i="54"/>
  <c r="Y983" i="54"/>
  <c r="X983" i="54"/>
  <c r="W983" i="54"/>
  <c r="V983" i="54"/>
  <c r="U983" i="54"/>
  <c r="T983" i="54"/>
  <c r="S983" i="54"/>
  <c r="R983" i="54"/>
  <c r="Q983" i="54"/>
  <c r="P983" i="54"/>
  <c r="O983" i="54"/>
  <c r="N983" i="54"/>
  <c r="M983" i="54"/>
  <c r="L983" i="54"/>
  <c r="K983" i="54"/>
  <c r="J983" i="54"/>
  <c r="I983" i="54"/>
  <c r="H983" i="54"/>
  <c r="G983" i="54"/>
  <c r="AF982" i="54"/>
  <c r="AE982" i="54"/>
  <c r="AD982" i="54"/>
  <c r="AC982" i="54"/>
  <c r="AB982" i="54"/>
  <c r="AA982" i="54"/>
  <c r="Z982" i="54"/>
  <c r="Y982" i="54"/>
  <c r="X982" i="54"/>
  <c r="W982" i="54"/>
  <c r="V982" i="54"/>
  <c r="U982" i="54"/>
  <c r="T982" i="54"/>
  <c r="S982" i="54"/>
  <c r="R982" i="54"/>
  <c r="Q982" i="54"/>
  <c r="P982" i="54"/>
  <c r="O982" i="54"/>
  <c r="N982" i="54"/>
  <c r="M982" i="54"/>
  <c r="L982" i="54"/>
  <c r="K982" i="54"/>
  <c r="J982" i="54"/>
  <c r="I982" i="54"/>
  <c r="H982" i="54"/>
  <c r="G982" i="54"/>
  <c r="AF981" i="54"/>
  <c r="AE981" i="54"/>
  <c r="AD981" i="54"/>
  <c r="AC981" i="54"/>
  <c r="AB981" i="54"/>
  <c r="AA981" i="54"/>
  <c r="Z981" i="54"/>
  <c r="Y981" i="54"/>
  <c r="X981" i="54"/>
  <c r="W981" i="54"/>
  <c r="V981" i="54"/>
  <c r="U981" i="54"/>
  <c r="T981" i="54"/>
  <c r="S981" i="54"/>
  <c r="R981" i="54"/>
  <c r="Q981" i="54"/>
  <c r="P981" i="54"/>
  <c r="O981" i="54"/>
  <c r="N981" i="54"/>
  <c r="M981" i="54"/>
  <c r="L981" i="54"/>
  <c r="K981" i="54"/>
  <c r="J981" i="54"/>
  <c r="I981" i="54"/>
  <c r="H981" i="54"/>
  <c r="G981" i="54"/>
  <c r="AF980" i="54"/>
  <c r="AE980" i="54"/>
  <c r="AD980" i="54"/>
  <c r="AC980" i="54"/>
  <c r="AB980" i="54"/>
  <c r="AA980" i="54"/>
  <c r="Z980" i="54"/>
  <c r="Y980" i="54"/>
  <c r="X980" i="54"/>
  <c r="W980" i="54"/>
  <c r="V980" i="54"/>
  <c r="U980" i="54"/>
  <c r="T980" i="54"/>
  <c r="S980" i="54"/>
  <c r="R980" i="54"/>
  <c r="Q980" i="54"/>
  <c r="P980" i="54"/>
  <c r="O980" i="54"/>
  <c r="N980" i="54"/>
  <c r="M980" i="54"/>
  <c r="L980" i="54"/>
  <c r="K980" i="54"/>
  <c r="J980" i="54"/>
  <c r="I980" i="54"/>
  <c r="H980" i="54"/>
  <c r="G980" i="54"/>
  <c r="AF979" i="54"/>
  <c r="AE979" i="54"/>
  <c r="AD979" i="54"/>
  <c r="AC979" i="54"/>
  <c r="AB979" i="54"/>
  <c r="AA979" i="54"/>
  <c r="Z979" i="54"/>
  <c r="Y979" i="54"/>
  <c r="X979" i="54"/>
  <c r="W979" i="54"/>
  <c r="V979" i="54"/>
  <c r="U979" i="54"/>
  <c r="T979" i="54"/>
  <c r="S979" i="54"/>
  <c r="R979" i="54"/>
  <c r="Q979" i="54"/>
  <c r="P979" i="54"/>
  <c r="O979" i="54"/>
  <c r="N979" i="54"/>
  <c r="M979" i="54"/>
  <c r="L979" i="54"/>
  <c r="K979" i="54"/>
  <c r="J979" i="54"/>
  <c r="I979" i="54"/>
  <c r="H979" i="54"/>
  <c r="G979" i="54"/>
  <c r="AF978" i="54"/>
  <c r="AE978" i="54"/>
  <c r="AD978" i="54"/>
  <c r="AC978" i="54"/>
  <c r="AB978" i="54"/>
  <c r="AA978" i="54"/>
  <c r="Z978" i="54"/>
  <c r="Y978" i="54"/>
  <c r="X978" i="54"/>
  <c r="W978" i="54"/>
  <c r="V978" i="54"/>
  <c r="U978" i="54"/>
  <c r="T978" i="54"/>
  <c r="S978" i="54"/>
  <c r="R978" i="54"/>
  <c r="Q978" i="54"/>
  <c r="P978" i="54"/>
  <c r="O978" i="54"/>
  <c r="N978" i="54"/>
  <c r="M978" i="54"/>
  <c r="L978" i="54"/>
  <c r="K978" i="54"/>
  <c r="J978" i="54"/>
  <c r="I978" i="54"/>
  <c r="H978" i="54"/>
  <c r="G978" i="54"/>
  <c r="AF977" i="54"/>
  <c r="AE977" i="54"/>
  <c r="AD977" i="54"/>
  <c r="AC977" i="54"/>
  <c r="AB977" i="54"/>
  <c r="AA977" i="54"/>
  <c r="Z977" i="54"/>
  <c r="Y977" i="54"/>
  <c r="X977" i="54"/>
  <c r="W977" i="54"/>
  <c r="V977" i="54"/>
  <c r="U977" i="54"/>
  <c r="T977" i="54"/>
  <c r="S977" i="54"/>
  <c r="R977" i="54"/>
  <c r="Q977" i="54"/>
  <c r="P977" i="54"/>
  <c r="O977" i="54"/>
  <c r="N977" i="54"/>
  <c r="M977" i="54"/>
  <c r="L977" i="54"/>
  <c r="K977" i="54"/>
  <c r="J977" i="54"/>
  <c r="I977" i="54"/>
  <c r="H977" i="54"/>
  <c r="G977" i="54"/>
  <c r="AF976" i="54"/>
  <c r="AE976" i="54"/>
  <c r="AD976" i="54"/>
  <c r="AC976" i="54"/>
  <c r="AB976" i="54"/>
  <c r="AA976" i="54"/>
  <c r="Z976" i="54"/>
  <c r="Y976" i="54"/>
  <c r="X976" i="54"/>
  <c r="W976" i="54"/>
  <c r="V976" i="54"/>
  <c r="U976" i="54"/>
  <c r="T976" i="54"/>
  <c r="S976" i="54"/>
  <c r="R976" i="54"/>
  <c r="Q976" i="54"/>
  <c r="P976" i="54"/>
  <c r="O976" i="54"/>
  <c r="N976" i="54"/>
  <c r="M976" i="54"/>
  <c r="L976" i="54"/>
  <c r="K976" i="54"/>
  <c r="J976" i="54"/>
  <c r="I976" i="54"/>
  <c r="H976" i="54"/>
  <c r="G976" i="54"/>
  <c r="AF975" i="54"/>
  <c r="AE975" i="54"/>
  <c r="AD975" i="54"/>
  <c r="AC975" i="54"/>
  <c r="AB975" i="54"/>
  <c r="AA975" i="54"/>
  <c r="Z975" i="54"/>
  <c r="Y975" i="54"/>
  <c r="X975" i="54"/>
  <c r="W975" i="54"/>
  <c r="V975" i="54"/>
  <c r="U975" i="54"/>
  <c r="T975" i="54"/>
  <c r="S975" i="54"/>
  <c r="R975" i="54"/>
  <c r="Q975" i="54"/>
  <c r="P975" i="54"/>
  <c r="O975" i="54"/>
  <c r="N975" i="54"/>
  <c r="M975" i="54"/>
  <c r="L975" i="54"/>
  <c r="K975" i="54"/>
  <c r="J975" i="54"/>
  <c r="I975" i="54"/>
  <c r="H975" i="54"/>
  <c r="G975" i="54"/>
  <c r="AF974" i="54"/>
  <c r="AE974" i="54"/>
  <c r="AD974" i="54"/>
  <c r="AC974" i="54"/>
  <c r="AB974" i="54"/>
  <c r="AA974" i="54"/>
  <c r="Z974" i="54"/>
  <c r="Y974" i="54"/>
  <c r="X974" i="54"/>
  <c r="W974" i="54"/>
  <c r="V974" i="54"/>
  <c r="U974" i="54"/>
  <c r="T974" i="54"/>
  <c r="S974" i="54"/>
  <c r="R974" i="54"/>
  <c r="Q974" i="54"/>
  <c r="P974" i="54"/>
  <c r="O974" i="54"/>
  <c r="N974" i="54"/>
  <c r="M974" i="54"/>
  <c r="L974" i="54"/>
  <c r="K974" i="54"/>
  <c r="J974" i="54"/>
  <c r="I974" i="54"/>
  <c r="H974" i="54"/>
  <c r="G974" i="54"/>
  <c r="AF973" i="54"/>
  <c r="AE973" i="54"/>
  <c r="AD973" i="54"/>
  <c r="AC973" i="54"/>
  <c r="AB973" i="54"/>
  <c r="AA973" i="54"/>
  <c r="Z973" i="54"/>
  <c r="Y973" i="54"/>
  <c r="X973" i="54"/>
  <c r="W973" i="54"/>
  <c r="V973" i="54"/>
  <c r="U973" i="54"/>
  <c r="T973" i="54"/>
  <c r="S973" i="54"/>
  <c r="R973" i="54"/>
  <c r="Q973" i="54"/>
  <c r="P973" i="54"/>
  <c r="O973" i="54"/>
  <c r="N973" i="54"/>
  <c r="M973" i="54"/>
  <c r="L973" i="54"/>
  <c r="K973" i="54"/>
  <c r="J973" i="54"/>
  <c r="I973" i="54"/>
  <c r="H973" i="54"/>
  <c r="G973" i="54"/>
  <c r="AF972" i="54"/>
  <c r="AE972" i="54"/>
  <c r="AD972" i="54"/>
  <c r="AC972" i="54"/>
  <c r="AB972" i="54"/>
  <c r="AA972" i="54"/>
  <c r="Z972" i="54"/>
  <c r="Y972" i="54"/>
  <c r="X972" i="54"/>
  <c r="W972" i="54"/>
  <c r="V972" i="54"/>
  <c r="U972" i="54"/>
  <c r="T972" i="54"/>
  <c r="S972" i="54"/>
  <c r="R972" i="54"/>
  <c r="Q972" i="54"/>
  <c r="P972" i="54"/>
  <c r="O972" i="54"/>
  <c r="N972" i="54"/>
  <c r="M972" i="54"/>
  <c r="L972" i="54"/>
  <c r="K972" i="54"/>
  <c r="J972" i="54"/>
  <c r="I972" i="54"/>
  <c r="H972" i="54"/>
  <c r="G972" i="54"/>
  <c r="AF971" i="54"/>
  <c r="AE971" i="54"/>
  <c r="AD971" i="54"/>
  <c r="AC971" i="54"/>
  <c r="AB971" i="54"/>
  <c r="AA971" i="54"/>
  <c r="Z971" i="54"/>
  <c r="Y971" i="54"/>
  <c r="X971" i="54"/>
  <c r="W971" i="54"/>
  <c r="V971" i="54"/>
  <c r="U971" i="54"/>
  <c r="T971" i="54"/>
  <c r="S971" i="54"/>
  <c r="R971" i="54"/>
  <c r="Q971" i="54"/>
  <c r="P971" i="54"/>
  <c r="O971" i="54"/>
  <c r="N971" i="54"/>
  <c r="M971" i="54"/>
  <c r="L971" i="54"/>
  <c r="K971" i="54"/>
  <c r="J971" i="54"/>
  <c r="I971" i="54"/>
  <c r="H971" i="54"/>
  <c r="G971" i="54"/>
  <c r="AF970" i="54"/>
  <c r="AE970" i="54"/>
  <c r="AD970" i="54"/>
  <c r="AC970" i="54"/>
  <c r="AB970" i="54"/>
  <c r="AA970" i="54"/>
  <c r="Z970" i="54"/>
  <c r="Y970" i="54"/>
  <c r="X970" i="54"/>
  <c r="W970" i="54"/>
  <c r="V970" i="54"/>
  <c r="U970" i="54"/>
  <c r="T970" i="54"/>
  <c r="S970" i="54"/>
  <c r="R970" i="54"/>
  <c r="Q970" i="54"/>
  <c r="P970" i="54"/>
  <c r="O970" i="54"/>
  <c r="N970" i="54"/>
  <c r="M970" i="54"/>
  <c r="L970" i="54"/>
  <c r="K970" i="54"/>
  <c r="J970" i="54"/>
  <c r="I970" i="54"/>
  <c r="H970" i="54"/>
  <c r="G970" i="54"/>
  <c r="AF969" i="54"/>
  <c r="AE969" i="54"/>
  <c r="AD969" i="54"/>
  <c r="AC969" i="54"/>
  <c r="AB969" i="54"/>
  <c r="AA969" i="54"/>
  <c r="Z969" i="54"/>
  <c r="Y969" i="54"/>
  <c r="X969" i="54"/>
  <c r="W969" i="54"/>
  <c r="V969" i="54"/>
  <c r="U969" i="54"/>
  <c r="T969" i="54"/>
  <c r="S969" i="54"/>
  <c r="R969" i="54"/>
  <c r="Q969" i="54"/>
  <c r="P969" i="54"/>
  <c r="O969" i="54"/>
  <c r="N969" i="54"/>
  <c r="M969" i="54"/>
  <c r="L969" i="54"/>
  <c r="K969" i="54"/>
  <c r="J969" i="54"/>
  <c r="I969" i="54"/>
  <c r="H969" i="54"/>
  <c r="G969" i="54"/>
  <c r="AF968" i="54"/>
  <c r="AE968" i="54"/>
  <c r="AD968" i="54"/>
  <c r="AC968" i="54"/>
  <c r="AB968" i="54"/>
  <c r="AA968" i="54"/>
  <c r="Z968" i="54"/>
  <c r="Y968" i="54"/>
  <c r="X968" i="54"/>
  <c r="W968" i="54"/>
  <c r="V968" i="54"/>
  <c r="U968" i="54"/>
  <c r="T968" i="54"/>
  <c r="S968" i="54"/>
  <c r="R968" i="54"/>
  <c r="Q968" i="54"/>
  <c r="P968" i="54"/>
  <c r="O968" i="54"/>
  <c r="N968" i="54"/>
  <c r="M968" i="54"/>
  <c r="L968" i="54"/>
  <c r="K968" i="54"/>
  <c r="J968" i="54"/>
  <c r="I968" i="54"/>
  <c r="H968" i="54"/>
  <c r="G968" i="54"/>
  <c r="AF967" i="54"/>
  <c r="AE967" i="54"/>
  <c r="AD967" i="54"/>
  <c r="AC967" i="54"/>
  <c r="AB967" i="54"/>
  <c r="AA967" i="54"/>
  <c r="Z967" i="54"/>
  <c r="Y967" i="54"/>
  <c r="X967" i="54"/>
  <c r="W967" i="54"/>
  <c r="V967" i="54"/>
  <c r="U967" i="54"/>
  <c r="T967" i="54"/>
  <c r="S967" i="54"/>
  <c r="R967" i="54"/>
  <c r="Q967" i="54"/>
  <c r="P967" i="54"/>
  <c r="O967" i="54"/>
  <c r="N967" i="54"/>
  <c r="M967" i="54"/>
  <c r="L967" i="54"/>
  <c r="K967" i="54"/>
  <c r="J967" i="54"/>
  <c r="I967" i="54"/>
  <c r="H967" i="54"/>
  <c r="G967" i="54"/>
  <c r="AF966" i="54"/>
  <c r="AE966" i="54"/>
  <c r="AD966" i="54"/>
  <c r="AC966" i="54"/>
  <c r="AB966" i="54"/>
  <c r="AA966" i="54"/>
  <c r="Z966" i="54"/>
  <c r="Y966" i="54"/>
  <c r="X966" i="54"/>
  <c r="W966" i="54"/>
  <c r="V966" i="54"/>
  <c r="U966" i="54"/>
  <c r="T966" i="54"/>
  <c r="S966" i="54"/>
  <c r="R966" i="54"/>
  <c r="Q966" i="54"/>
  <c r="P966" i="54"/>
  <c r="O966" i="54"/>
  <c r="N966" i="54"/>
  <c r="M966" i="54"/>
  <c r="L966" i="54"/>
  <c r="K966" i="54"/>
  <c r="J966" i="54"/>
  <c r="I966" i="54"/>
  <c r="H966" i="54"/>
  <c r="G966" i="54"/>
  <c r="AF965" i="54"/>
  <c r="AE965" i="54"/>
  <c r="AD965" i="54"/>
  <c r="AC965" i="54"/>
  <c r="AB965" i="54"/>
  <c r="AA965" i="54"/>
  <c r="Z965" i="54"/>
  <c r="Y965" i="54"/>
  <c r="X965" i="54"/>
  <c r="W965" i="54"/>
  <c r="V965" i="54"/>
  <c r="U965" i="54"/>
  <c r="T965" i="54"/>
  <c r="S965" i="54"/>
  <c r="R965" i="54"/>
  <c r="Q965" i="54"/>
  <c r="P965" i="54"/>
  <c r="O965" i="54"/>
  <c r="N965" i="54"/>
  <c r="M965" i="54"/>
  <c r="L965" i="54"/>
  <c r="K965" i="54"/>
  <c r="J965" i="54"/>
  <c r="I965" i="54"/>
  <c r="H965" i="54"/>
  <c r="G965" i="54"/>
  <c r="AF964" i="54"/>
  <c r="AE964" i="54"/>
  <c r="AD964" i="54"/>
  <c r="AC964" i="54"/>
  <c r="AB964" i="54"/>
  <c r="AA964" i="54"/>
  <c r="Z964" i="54"/>
  <c r="Y964" i="54"/>
  <c r="X964" i="54"/>
  <c r="W964" i="54"/>
  <c r="V964" i="54"/>
  <c r="U964" i="54"/>
  <c r="T964" i="54"/>
  <c r="S964" i="54"/>
  <c r="R964" i="54"/>
  <c r="Q964" i="54"/>
  <c r="P964" i="54"/>
  <c r="O964" i="54"/>
  <c r="N964" i="54"/>
  <c r="M964" i="54"/>
  <c r="L964" i="54"/>
  <c r="K964" i="54"/>
  <c r="J964" i="54"/>
  <c r="I964" i="54"/>
  <c r="H964" i="54"/>
  <c r="G964" i="54"/>
  <c r="F999" i="54"/>
  <c r="F998" i="54"/>
  <c r="F997" i="54"/>
  <c r="F996" i="54"/>
  <c r="F995" i="54"/>
  <c r="F994" i="54"/>
  <c r="F993" i="54"/>
  <c r="F992" i="54"/>
  <c r="F991" i="54"/>
  <c r="F990" i="54"/>
  <c r="F989" i="54"/>
  <c r="F988" i="54"/>
  <c r="F987" i="54"/>
  <c r="F986" i="54"/>
  <c r="F985" i="54"/>
  <c r="F984" i="54"/>
  <c r="F983" i="54"/>
  <c r="F982" i="54"/>
  <c r="F981" i="54"/>
  <c r="F980" i="54"/>
  <c r="F979" i="54"/>
  <c r="F978" i="54"/>
  <c r="F977" i="54"/>
  <c r="F976" i="54"/>
  <c r="F975" i="54"/>
  <c r="F974" i="54"/>
  <c r="F973" i="54"/>
  <c r="F972" i="54"/>
  <c r="F971" i="54"/>
  <c r="F970" i="54"/>
  <c r="F969" i="54"/>
  <c r="F968" i="54"/>
  <c r="F967" i="54"/>
  <c r="F966" i="54"/>
  <c r="F965" i="54"/>
  <c r="F964" i="54"/>
  <c r="B999" i="54"/>
  <c r="B998" i="54"/>
  <c r="B997" i="54"/>
  <c r="B996" i="54"/>
  <c r="B995" i="54"/>
  <c r="B994" i="54"/>
  <c r="B993" i="54"/>
  <c r="B992" i="54"/>
  <c r="B991" i="54"/>
  <c r="B990" i="54"/>
  <c r="B989" i="54"/>
  <c r="B988" i="54"/>
  <c r="B987" i="54"/>
  <c r="B986" i="54"/>
  <c r="B985" i="54"/>
  <c r="B984" i="54"/>
  <c r="B983" i="54"/>
  <c r="B982" i="54"/>
  <c r="B981" i="54"/>
  <c r="B980" i="54"/>
  <c r="B979" i="54"/>
  <c r="B978" i="54"/>
  <c r="B977" i="54"/>
  <c r="B976" i="54"/>
  <c r="B975" i="54"/>
  <c r="B974" i="54"/>
  <c r="B973" i="54"/>
  <c r="B972" i="54"/>
  <c r="B971" i="54"/>
  <c r="B970" i="54"/>
  <c r="B969" i="54"/>
  <c r="B968" i="54"/>
  <c r="B967" i="54"/>
  <c r="B966" i="54"/>
  <c r="B965" i="54"/>
  <c r="B964" i="54"/>
  <c r="E1419" i="54" l="1"/>
  <c r="AB1418" i="54"/>
  <c r="T1418" i="54"/>
  <c r="L1418" i="54"/>
  <c r="AA1418" i="54"/>
  <c r="S1418" i="54"/>
  <c r="K1418" i="54"/>
  <c r="Z1418" i="54"/>
  <c r="R1418" i="54"/>
  <c r="J1418" i="54"/>
  <c r="Y1418" i="54"/>
  <c r="Q1418" i="54"/>
  <c r="I1418" i="54"/>
  <c r="AF1418" i="54"/>
  <c r="X1418" i="54"/>
  <c r="P1418" i="54"/>
  <c r="H1418" i="54"/>
  <c r="AD1418" i="54"/>
  <c r="V1418" i="54"/>
  <c r="N1418" i="54"/>
  <c r="AC1418" i="54"/>
  <c r="U1418" i="54"/>
  <c r="M1418" i="54"/>
  <c r="F1418" i="54"/>
  <c r="W1418" i="54"/>
  <c r="AE1418" i="54"/>
  <c r="O1418" i="54"/>
  <c r="G1418" i="54"/>
  <c r="AF961" i="54"/>
  <c r="AE961" i="54"/>
  <c r="AD961" i="54"/>
  <c r="AC961" i="54"/>
  <c r="AB961" i="54"/>
  <c r="AA961" i="54"/>
  <c r="Z961" i="54"/>
  <c r="Y961" i="54"/>
  <c r="X961" i="54"/>
  <c r="W961" i="54"/>
  <c r="V961" i="54"/>
  <c r="U961" i="54"/>
  <c r="T961" i="54"/>
  <c r="S961" i="54"/>
  <c r="R961" i="54"/>
  <c r="Q961" i="54"/>
  <c r="P961" i="54"/>
  <c r="O961" i="54"/>
  <c r="N961" i="54"/>
  <c r="M961" i="54"/>
  <c r="L961" i="54"/>
  <c r="K961" i="54"/>
  <c r="J961" i="54"/>
  <c r="I961" i="54"/>
  <c r="H961" i="54"/>
  <c r="G961" i="54"/>
  <c r="AF960" i="54"/>
  <c r="AE960" i="54"/>
  <c r="AD960" i="54"/>
  <c r="AC960" i="54"/>
  <c r="AB960" i="54"/>
  <c r="AA960" i="54"/>
  <c r="Z960" i="54"/>
  <c r="Y960" i="54"/>
  <c r="X960" i="54"/>
  <c r="W960" i="54"/>
  <c r="V960" i="54"/>
  <c r="U960" i="54"/>
  <c r="T960" i="54"/>
  <c r="S960" i="54"/>
  <c r="R960" i="54"/>
  <c r="Q960" i="54"/>
  <c r="P960" i="54"/>
  <c r="O960" i="54"/>
  <c r="N960" i="54"/>
  <c r="M960" i="54"/>
  <c r="L960" i="54"/>
  <c r="K960" i="54"/>
  <c r="J960" i="54"/>
  <c r="I960" i="54"/>
  <c r="H960" i="54"/>
  <c r="G960" i="54"/>
  <c r="AF959" i="54"/>
  <c r="AE959" i="54"/>
  <c r="AD959" i="54"/>
  <c r="AC959" i="54"/>
  <c r="AB959" i="54"/>
  <c r="AA959" i="54"/>
  <c r="Z959" i="54"/>
  <c r="Y959" i="54"/>
  <c r="X959" i="54"/>
  <c r="W959" i="54"/>
  <c r="V959" i="54"/>
  <c r="U959" i="54"/>
  <c r="T959" i="54"/>
  <c r="S959" i="54"/>
  <c r="R959" i="54"/>
  <c r="Q959" i="54"/>
  <c r="P959" i="54"/>
  <c r="O959" i="54"/>
  <c r="N959" i="54"/>
  <c r="M959" i="54"/>
  <c r="L959" i="54"/>
  <c r="K959" i="54"/>
  <c r="J959" i="54"/>
  <c r="I959" i="54"/>
  <c r="H959" i="54"/>
  <c r="G959" i="54"/>
  <c r="AF958" i="54"/>
  <c r="AE958" i="54"/>
  <c r="AD958" i="54"/>
  <c r="AC958" i="54"/>
  <c r="AB958" i="54"/>
  <c r="AA958" i="54"/>
  <c r="Z958" i="54"/>
  <c r="Y958" i="54"/>
  <c r="X958" i="54"/>
  <c r="W958" i="54"/>
  <c r="V958" i="54"/>
  <c r="U958" i="54"/>
  <c r="T958" i="54"/>
  <c r="S958" i="54"/>
  <c r="R958" i="54"/>
  <c r="Q958" i="54"/>
  <c r="P958" i="54"/>
  <c r="O958" i="54"/>
  <c r="N958" i="54"/>
  <c r="M958" i="54"/>
  <c r="L958" i="54"/>
  <c r="K958" i="54"/>
  <c r="J958" i="54"/>
  <c r="I958" i="54"/>
  <c r="H958" i="54"/>
  <c r="G958" i="54"/>
  <c r="AF957" i="54"/>
  <c r="AE957" i="54"/>
  <c r="AD957" i="54"/>
  <c r="AC957" i="54"/>
  <c r="AB957" i="54"/>
  <c r="AA957" i="54"/>
  <c r="Z957" i="54"/>
  <c r="Y957" i="54"/>
  <c r="X957" i="54"/>
  <c r="W957" i="54"/>
  <c r="V957" i="54"/>
  <c r="U957" i="54"/>
  <c r="T957" i="54"/>
  <c r="S957" i="54"/>
  <c r="R957" i="54"/>
  <c r="Q957" i="54"/>
  <c r="P957" i="54"/>
  <c r="O957" i="54"/>
  <c r="N957" i="54"/>
  <c r="M957" i="54"/>
  <c r="L957" i="54"/>
  <c r="K957" i="54"/>
  <c r="J957" i="54"/>
  <c r="I957" i="54"/>
  <c r="H957" i="54"/>
  <c r="G957" i="54"/>
  <c r="AF956" i="54"/>
  <c r="AE956" i="54"/>
  <c r="AD956" i="54"/>
  <c r="AC956" i="54"/>
  <c r="AB956" i="54"/>
  <c r="AA956" i="54"/>
  <c r="Z956" i="54"/>
  <c r="Y956" i="54"/>
  <c r="X956" i="54"/>
  <c r="W956" i="54"/>
  <c r="V956" i="54"/>
  <c r="U956" i="54"/>
  <c r="T956" i="54"/>
  <c r="S956" i="54"/>
  <c r="R956" i="54"/>
  <c r="Q956" i="54"/>
  <c r="P956" i="54"/>
  <c r="O956" i="54"/>
  <c r="N956" i="54"/>
  <c r="M956" i="54"/>
  <c r="L956" i="54"/>
  <c r="K956" i="54"/>
  <c r="J956" i="54"/>
  <c r="I956" i="54"/>
  <c r="H956" i="54"/>
  <c r="G956" i="54"/>
  <c r="AF955" i="54"/>
  <c r="AE955" i="54"/>
  <c r="AD955" i="54"/>
  <c r="AC955" i="54"/>
  <c r="AB955" i="54"/>
  <c r="AA955" i="54"/>
  <c r="Z955" i="54"/>
  <c r="Y955" i="54"/>
  <c r="X955" i="54"/>
  <c r="W955" i="54"/>
  <c r="V955" i="54"/>
  <c r="U955" i="54"/>
  <c r="T955" i="54"/>
  <c r="S955" i="54"/>
  <c r="R955" i="54"/>
  <c r="Q955" i="54"/>
  <c r="P955" i="54"/>
  <c r="O955" i="54"/>
  <c r="N955" i="54"/>
  <c r="M955" i="54"/>
  <c r="L955" i="54"/>
  <c r="K955" i="54"/>
  <c r="J955" i="54"/>
  <c r="I955" i="54"/>
  <c r="H955" i="54"/>
  <c r="G955" i="54"/>
  <c r="AF954" i="54"/>
  <c r="AE954" i="54"/>
  <c r="AD954" i="54"/>
  <c r="AC954" i="54"/>
  <c r="AB954" i="54"/>
  <c r="AA954" i="54"/>
  <c r="Z954" i="54"/>
  <c r="Y954" i="54"/>
  <c r="X954" i="54"/>
  <c r="W954" i="54"/>
  <c r="V954" i="54"/>
  <c r="U954" i="54"/>
  <c r="T954" i="54"/>
  <c r="S954" i="54"/>
  <c r="R954" i="54"/>
  <c r="Q954" i="54"/>
  <c r="P954" i="54"/>
  <c r="O954" i="54"/>
  <c r="N954" i="54"/>
  <c r="M954" i="54"/>
  <c r="L954" i="54"/>
  <c r="K954" i="54"/>
  <c r="J954" i="54"/>
  <c r="I954" i="54"/>
  <c r="H954" i="54"/>
  <c r="G954" i="54"/>
  <c r="AF953" i="54"/>
  <c r="AE953" i="54"/>
  <c r="AD953" i="54"/>
  <c r="AC953" i="54"/>
  <c r="AB953" i="54"/>
  <c r="AA953" i="54"/>
  <c r="Z953" i="54"/>
  <c r="Y953" i="54"/>
  <c r="X953" i="54"/>
  <c r="W953" i="54"/>
  <c r="V953" i="54"/>
  <c r="U953" i="54"/>
  <c r="T953" i="54"/>
  <c r="S953" i="54"/>
  <c r="R953" i="54"/>
  <c r="Q953" i="54"/>
  <c r="P953" i="54"/>
  <c r="O953" i="54"/>
  <c r="N953" i="54"/>
  <c r="M953" i="54"/>
  <c r="L953" i="54"/>
  <c r="K953" i="54"/>
  <c r="J953" i="54"/>
  <c r="I953" i="54"/>
  <c r="H953" i="54"/>
  <c r="G953" i="54"/>
  <c r="AF952" i="54"/>
  <c r="AE952" i="54"/>
  <c r="AD952" i="54"/>
  <c r="AC952" i="54"/>
  <c r="AB952" i="54"/>
  <c r="AA952" i="54"/>
  <c r="Z952" i="54"/>
  <c r="Y952" i="54"/>
  <c r="X952" i="54"/>
  <c r="W952" i="54"/>
  <c r="V952" i="54"/>
  <c r="U952" i="54"/>
  <c r="T952" i="54"/>
  <c r="S952" i="54"/>
  <c r="R952" i="54"/>
  <c r="Q952" i="54"/>
  <c r="P952" i="54"/>
  <c r="O952" i="54"/>
  <c r="N952" i="54"/>
  <c r="M952" i="54"/>
  <c r="L952" i="54"/>
  <c r="K952" i="54"/>
  <c r="J952" i="54"/>
  <c r="I952" i="54"/>
  <c r="H952" i="54"/>
  <c r="G952" i="54"/>
  <c r="AF951" i="54"/>
  <c r="AE951" i="54"/>
  <c r="AD951" i="54"/>
  <c r="AC951" i="54"/>
  <c r="AB951" i="54"/>
  <c r="AA951" i="54"/>
  <c r="Z951" i="54"/>
  <c r="Y951" i="54"/>
  <c r="X951" i="54"/>
  <c r="W951" i="54"/>
  <c r="V951" i="54"/>
  <c r="U951" i="54"/>
  <c r="T951" i="54"/>
  <c r="S951" i="54"/>
  <c r="R951" i="54"/>
  <c r="Q951" i="54"/>
  <c r="P951" i="54"/>
  <c r="O951" i="54"/>
  <c r="N951" i="54"/>
  <c r="M951" i="54"/>
  <c r="L951" i="54"/>
  <c r="K951" i="54"/>
  <c r="J951" i="54"/>
  <c r="I951" i="54"/>
  <c r="H951" i="54"/>
  <c r="G951" i="54"/>
  <c r="AF950" i="54"/>
  <c r="AE950" i="54"/>
  <c r="AD950" i="54"/>
  <c r="AC950" i="54"/>
  <c r="AB950" i="54"/>
  <c r="AA950" i="54"/>
  <c r="Z950" i="54"/>
  <c r="Y950" i="54"/>
  <c r="X950" i="54"/>
  <c r="W950" i="54"/>
  <c r="V950" i="54"/>
  <c r="U950" i="54"/>
  <c r="T950" i="54"/>
  <c r="S950" i="54"/>
  <c r="R950" i="54"/>
  <c r="Q950" i="54"/>
  <c r="P950" i="54"/>
  <c r="O950" i="54"/>
  <c r="N950" i="54"/>
  <c r="M950" i="54"/>
  <c r="L950" i="54"/>
  <c r="K950" i="54"/>
  <c r="J950" i="54"/>
  <c r="I950" i="54"/>
  <c r="H950" i="54"/>
  <c r="G950" i="54"/>
  <c r="AF949" i="54"/>
  <c r="AE949" i="54"/>
  <c r="AD949" i="54"/>
  <c r="AC949" i="54"/>
  <c r="AB949" i="54"/>
  <c r="AA949" i="54"/>
  <c r="Z949" i="54"/>
  <c r="Y949" i="54"/>
  <c r="X949" i="54"/>
  <c r="W949" i="54"/>
  <c r="V949" i="54"/>
  <c r="U949" i="54"/>
  <c r="T949" i="54"/>
  <c r="S949" i="54"/>
  <c r="R949" i="54"/>
  <c r="Q949" i="54"/>
  <c r="P949" i="54"/>
  <c r="O949" i="54"/>
  <c r="N949" i="54"/>
  <c r="M949" i="54"/>
  <c r="L949" i="54"/>
  <c r="K949" i="54"/>
  <c r="J949" i="54"/>
  <c r="I949" i="54"/>
  <c r="H949" i="54"/>
  <c r="G949" i="54"/>
  <c r="AF948" i="54"/>
  <c r="AE948" i="54"/>
  <c r="AD948" i="54"/>
  <c r="AC948" i="54"/>
  <c r="AB948" i="54"/>
  <c r="AA948" i="54"/>
  <c r="Z948" i="54"/>
  <c r="Y948" i="54"/>
  <c r="X948" i="54"/>
  <c r="W948" i="54"/>
  <c r="V948" i="54"/>
  <c r="U948" i="54"/>
  <c r="T948" i="54"/>
  <c r="S948" i="54"/>
  <c r="R948" i="54"/>
  <c r="Q948" i="54"/>
  <c r="P948" i="54"/>
  <c r="O948" i="54"/>
  <c r="N948" i="54"/>
  <c r="M948" i="54"/>
  <c r="L948" i="54"/>
  <c r="K948" i="54"/>
  <c r="J948" i="54"/>
  <c r="I948" i="54"/>
  <c r="H948" i="54"/>
  <c r="G948" i="54"/>
  <c r="AF947" i="54"/>
  <c r="AE947" i="54"/>
  <c r="AD947" i="54"/>
  <c r="AC947" i="54"/>
  <c r="AB947" i="54"/>
  <c r="AA947" i="54"/>
  <c r="Z947" i="54"/>
  <c r="Y947" i="54"/>
  <c r="X947" i="54"/>
  <c r="W947" i="54"/>
  <c r="V947" i="54"/>
  <c r="U947" i="54"/>
  <c r="T947" i="54"/>
  <c r="S947" i="54"/>
  <c r="R947" i="54"/>
  <c r="Q947" i="54"/>
  <c r="P947" i="54"/>
  <c r="O947" i="54"/>
  <c r="N947" i="54"/>
  <c r="M947" i="54"/>
  <c r="L947" i="54"/>
  <c r="K947" i="54"/>
  <c r="J947" i="54"/>
  <c r="I947" i="54"/>
  <c r="H947" i="54"/>
  <c r="G947" i="54"/>
  <c r="AF946" i="54"/>
  <c r="AE946" i="54"/>
  <c r="AD946" i="54"/>
  <c r="AC946" i="54"/>
  <c r="AB946" i="54"/>
  <c r="AA946" i="54"/>
  <c r="Z946" i="54"/>
  <c r="Y946" i="54"/>
  <c r="X946" i="54"/>
  <c r="W946" i="54"/>
  <c r="V946" i="54"/>
  <c r="U946" i="54"/>
  <c r="T946" i="54"/>
  <c r="S946" i="54"/>
  <c r="R946" i="54"/>
  <c r="Q946" i="54"/>
  <c r="P946" i="54"/>
  <c r="O946" i="54"/>
  <c r="N946" i="54"/>
  <c r="M946" i="54"/>
  <c r="L946" i="54"/>
  <c r="K946" i="54"/>
  <c r="J946" i="54"/>
  <c r="I946" i="54"/>
  <c r="H946" i="54"/>
  <c r="G946" i="54"/>
  <c r="AF945" i="54"/>
  <c r="AE945" i="54"/>
  <c r="AD945" i="54"/>
  <c r="AC945" i="54"/>
  <c r="AB945" i="54"/>
  <c r="AA945" i="54"/>
  <c r="Z945" i="54"/>
  <c r="Y945" i="54"/>
  <c r="X945" i="54"/>
  <c r="W945" i="54"/>
  <c r="V945" i="54"/>
  <c r="U945" i="54"/>
  <c r="T945" i="54"/>
  <c r="S945" i="54"/>
  <c r="R945" i="54"/>
  <c r="Q945" i="54"/>
  <c r="P945" i="54"/>
  <c r="O945" i="54"/>
  <c r="N945" i="54"/>
  <c r="M945" i="54"/>
  <c r="L945" i="54"/>
  <c r="K945" i="54"/>
  <c r="J945" i="54"/>
  <c r="I945" i="54"/>
  <c r="H945" i="54"/>
  <c r="G945" i="54"/>
  <c r="AF944" i="54"/>
  <c r="AE944" i="54"/>
  <c r="AD944" i="54"/>
  <c r="AC944" i="54"/>
  <c r="AB944" i="54"/>
  <c r="AA944" i="54"/>
  <c r="Z944" i="54"/>
  <c r="Y944" i="54"/>
  <c r="X944" i="54"/>
  <c r="W944" i="54"/>
  <c r="V944" i="54"/>
  <c r="U944" i="54"/>
  <c r="T944" i="54"/>
  <c r="S944" i="54"/>
  <c r="R944" i="54"/>
  <c r="Q944" i="54"/>
  <c r="P944" i="54"/>
  <c r="O944" i="54"/>
  <c r="N944" i="54"/>
  <c r="M944" i="54"/>
  <c r="L944" i="54"/>
  <c r="K944" i="54"/>
  <c r="J944" i="54"/>
  <c r="I944" i="54"/>
  <c r="H944" i="54"/>
  <c r="G944" i="54"/>
  <c r="AF943" i="54"/>
  <c r="AE943" i="54"/>
  <c r="AD943" i="54"/>
  <c r="AC943" i="54"/>
  <c r="AB943" i="54"/>
  <c r="AA943" i="54"/>
  <c r="Z943" i="54"/>
  <c r="Y943" i="54"/>
  <c r="X943" i="54"/>
  <c r="W943" i="54"/>
  <c r="V943" i="54"/>
  <c r="U943" i="54"/>
  <c r="T943" i="54"/>
  <c r="S943" i="54"/>
  <c r="R943" i="54"/>
  <c r="Q943" i="54"/>
  <c r="P943" i="54"/>
  <c r="O943" i="54"/>
  <c r="N943" i="54"/>
  <c r="M943" i="54"/>
  <c r="L943" i="54"/>
  <c r="K943" i="54"/>
  <c r="J943" i="54"/>
  <c r="I943" i="54"/>
  <c r="H943" i="54"/>
  <c r="G943" i="54"/>
  <c r="AF942" i="54"/>
  <c r="AE942" i="54"/>
  <c r="AD942" i="54"/>
  <c r="AC942" i="54"/>
  <c r="AB942" i="54"/>
  <c r="AA942" i="54"/>
  <c r="Z942" i="54"/>
  <c r="Y942" i="54"/>
  <c r="X942" i="54"/>
  <c r="W942" i="54"/>
  <c r="V942" i="54"/>
  <c r="U942" i="54"/>
  <c r="T942" i="54"/>
  <c r="S942" i="54"/>
  <c r="R942" i="54"/>
  <c r="Q942" i="54"/>
  <c r="P942" i="54"/>
  <c r="O942" i="54"/>
  <c r="N942" i="54"/>
  <c r="M942" i="54"/>
  <c r="L942" i="54"/>
  <c r="K942" i="54"/>
  <c r="J942" i="54"/>
  <c r="I942" i="54"/>
  <c r="H942" i="54"/>
  <c r="G942" i="54"/>
  <c r="AF941" i="54"/>
  <c r="AE941" i="54"/>
  <c r="AD941" i="54"/>
  <c r="AC941" i="54"/>
  <c r="AB941" i="54"/>
  <c r="AA941" i="54"/>
  <c r="Z941" i="54"/>
  <c r="Y941" i="54"/>
  <c r="X941" i="54"/>
  <c r="W941" i="54"/>
  <c r="V941" i="54"/>
  <c r="U941" i="54"/>
  <c r="T941" i="54"/>
  <c r="S941" i="54"/>
  <c r="R941" i="54"/>
  <c r="Q941" i="54"/>
  <c r="P941" i="54"/>
  <c r="O941" i="54"/>
  <c r="N941" i="54"/>
  <c r="M941" i="54"/>
  <c r="L941" i="54"/>
  <c r="K941" i="54"/>
  <c r="J941" i="54"/>
  <c r="I941" i="54"/>
  <c r="H941" i="54"/>
  <c r="G941" i="54"/>
  <c r="AF940" i="54"/>
  <c r="AE940" i="54"/>
  <c r="AD940" i="54"/>
  <c r="AC940" i="54"/>
  <c r="AB940" i="54"/>
  <c r="AA940" i="54"/>
  <c r="Z940" i="54"/>
  <c r="Y940" i="54"/>
  <c r="X940" i="54"/>
  <c r="W940" i="54"/>
  <c r="V940" i="54"/>
  <c r="U940" i="54"/>
  <c r="T940" i="54"/>
  <c r="S940" i="54"/>
  <c r="R940" i="54"/>
  <c r="Q940" i="54"/>
  <c r="P940" i="54"/>
  <c r="O940" i="54"/>
  <c r="N940" i="54"/>
  <c r="M940" i="54"/>
  <c r="L940" i="54"/>
  <c r="K940" i="54"/>
  <c r="J940" i="54"/>
  <c r="I940" i="54"/>
  <c r="H940" i="54"/>
  <c r="G940" i="54"/>
  <c r="AF939" i="54"/>
  <c r="AE939" i="54"/>
  <c r="AD939" i="54"/>
  <c r="AC939" i="54"/>
  <c r="AB939" i="54"/>
  <c r="AA939" i="54"/>
  <c r="Z939" i="54"/>
  <c r="Y939" i="54"/>
  <c r="X939" i="54"/>
  <c r="W939" i="54"/>
  <c r="V939" i="54"/>
  <c r="U939" i="54"/>
  <c r="T939" i="54"/>
  <c r="S939" i="54"/>
  <c r="R939" i="54"/>
  <c r="Q939" i="54"/>
  <c r="P939" i="54"/>
  <c r="O939" i="54"/>
  <c r="N939" i="54"/>
  <c r="M939" i="54"/>
  <c r="L939" i="54"/>
  <c r="K939" i="54"/>
  <c r="J939" i="54"/>
  <c r="I939" i="54"/>
  <c r="H939" i="54"/>
  <c r="G939" i="54"/>
  <c r="AF938" i="54"/>
  <c r="AE938" i="54"/>
  <c r="AD938" i="54"/>
  <c r="AC938" i="54"/>
  <c r="AB938" i="54"/>
  <c r="AA938" i="54"/>
  <c r="Z938" i="54"/>
  <c r="Y938" i="54"/>
  <c r="X938" i="54"/>
  <c r="W938" i="54"/>
  <c r="V938" i="54"/>
  <c r="U938" i="54"/>
  <c r="T938" i="54"/>
  <c r="S938" i="54"/>
  <c r="R938" i="54"/>
  <c r="Q938" i="54"/>
  <c r="P938" i="54"/>
  <c r="O938" i="54"/>
  <c r="N938" i="54"/>
  <c r="M938" i="54"/>
  <c r="L938" i="54"/>
  <c r="K938" i="54"/>
  <c r="J938" i="54"/>
  <c r="I938" i="54"/>
  <c r="H938" i="54"/>
  <c r="G938" i="54"/>
  <c r="F961" i="54"/>
  <c r="F960" i="54"/>
  <c r="F959" i="54"/>
  <c r="F958" i="54"/>
  <c r="F957" i="54"/>
  <c r="F956" i="54"/>
  <c r="F955" i="54"/>
  <c r="F954" i="54"/>
  <c r="F953" i="54"/>
  <c r="F952" i="54"/>
  <c r="F951" i="54"/>
  <c r="F950" i="54"/>
  <c r="F949" i="54"/>
  <c r="F948" i="54"/>
  <c r="F947" i="54"/>
  <c r="F946" i="54"/>
  <c r="F945" i="54"/>
  <c r="F944" i="54"/>
  <c r="F943" i="54"/>
  <c r="F942" i="54"/>
  <c r="F941" i="54"/>
  <c r="F940" i="54"/>
  <c r="F939" i="54"/>
  <c r="F938" i="54"/>
  <c r="B961" i="54"/>
  <c r="B960" i="54"/>
  <c r="B959" i="54"/>
  <c r="B958" i="54"/>
  <c r="B957" i="54"/>
  <c r="B956" i="54"/>
  <c r="B955" i="54"/>
  <c r="B954" i="54"/>
  <c r="B953" i="54"/>
  <c r="B952" i="54"/>
  <c r="B951" i="54"/>
  <c r="B950" i="54"/>
  <c r="B949" i="54"/>
  <c r="B948" i="54"/>
  <c r="B947" i="54"/>
  <c r="B946" i="54"/>
  <c r="B945" i="54"/>
  <c r="B944" i="54"/>
  <c r="B943" i="54"/>
  <c r="B942" i="54"/>
  <c r="B941" i="54"/>
  <c r="B940" i="54"/>
  <c r="B939" i="54"/>
  <c r="B938" i="54"/>
  <c r="C935" i="54"/>
  <c r="C934" i="54"/>
  <c r="C933" i="54"/>
  <c r="C932" i="54"/>
  <c r="C930" i="54"/>
  <c r="C929" i="54"/>
  <c r="C928" i="54"/>
  <c r="C927" i="54"/>
  <c r="AF935" i="54"/>
  <c r="AE935" i="54"/>
  <c r="AD935" i="54"/>
  <c r="AC935" i="54"/>
  <c r="AB935" i="54"/>
  <c r="AA935" i="54"/>
  <c r="Z935" i="54"/>
  <c r="Y935" i="54"/>
  <c r="X935" i="54"/>
  <c r="W935" i="54"/>
  <c r="V935" i="54"/>
  <c r="U935" i="54"/>
  <c r="T935" i="54"/>
  <c r="S935" i="54"/>
  <c r="R935" i="54"/>
  <c r="Q935" i="54"/>
  <c r="P935" i="54"/>
  <c r="O935" i="54"/>
  <c r="N935" i="54"/>
  <c r="M935" i="54"/>
  <c r="L935" i="54"/>
  <c r="K935" i="54"/>
  <c r="J935" i="54"/>
  <c r="I935" i="54"/>
  <c r="H935" i="54"/>
  <c r="G935" i="54"/>
  <c r="AF934" i="54"/>
  <c r="AE934" i="54"/>
  <c r="AD934" i="54"/>
  <c r="AC934" i="54"/>
  <c r="AB934" i="54"/>
  <c r="AA934" i="54"/>
  <c r="Z934" i="54"/>
  <c r="Y934" i="54"/>
  <c r="X934" i="54"/>
  <c r="W934" i="54"/>
  <c r="V934" i="54"/>
  <c r="U934" i="54"/>
  <c r="T934" i="54"/>
  <c r="S934" i="54"/>
  <c r="R934" i="54"/>
  <c r="Q934" i="54"/>
  <c r="P934" i="54"/>
  <c r="O934" i="54"/>
  <c r="N934" i="54"/>
  <c r="M934" i="54"/>
  <c r="L934" i="54"/>
  <c r="K934" i="54"/>
  <c r="J934" i="54"/>
  <c r="I934" i="54"/>
  <c r="H934" i="54"/>
  <c r="G934" i="54"/>
  <c r="AF933" i="54"/>
  <c r="AE933" i="54"/>
  <c r="AD933" i="54"/>
  <c r="AC933" i="54"/>
  <c r="AB933" i="54"/>
  <c r="AA933" i="54"/>
  <c r="Z933" i="54"/>
  <c r="Y933" i="54"/>
  <c r="X933" i="54"/>
  <c r="W933" i="54"/>
  <c r="V933" i="54"/>
  <c r="U933" i="54"/>
  <c r="T933" i="54"/>
  <c r="S933" i="54"/>
  <c r="R933" i="54"/>
  <c r="Q933" i="54"/>
  <c r="P933" i="54"/>
  <c r="O933" i="54"/>
  <c r="N933" i="54"/>
  <c r="M933" i="54"/>
  <c r="L933" i="54"/>
  <c r="K933" i="54"/>
  <c r="J933" i="54"/>
  <c r="I933" i="54"/>
  <c r="H933" i="54"/>
  <c r="G933" i="54"/>
  <c r="AF932" i="54"/>
  <c r="AE932" i="54"/>
  <c r="AD932" i="54"/>
  <c r="AC932" i="54"/>
  <c r="AB932" i="54"/>
  <c r="AA932" i="54"/>
  <c r="Z932" i="54"/>
  <c r="Y932" i="54"/>
  <c r="X932" i="54"/>
  <c r="W932" i="54"/>
  <c r="V932" i="54"/>
  <c r="U932" i="54"/>
  <c r="T932" i="54"/>
  <c r="S932" i="54"/>
  <c r="R932" i="54"/>
  <c r="Q932" i="54"/>
  <c r="P932" i="54"/>
  <c r="O932" i="54"/>
  <c r="N932" i="54"/>
  <c r="M932" i="54"/>
  <c r="L932" i="54"/>
  <c r="K932" i="54"/>
  <c r="J932" i="54"/>
  <c r="I932" i="54"/>
  <c r="H932" i="54"/>
  <c r="G932" i="54"/>
  <c r="AF930" i="54"/>
  <c r="AE930" i="54"/>
  <c r="AD930" i="54"/>
  <c r="AC930" i="54"/>
  <c r="AB930" i="54"/>
  <c r="AA930" i="54"/>
  <c r="Z930" i="54"/>
  <c r="Y930" i="54"/>
  <c r="X930" i="54"/>
  <c r="W930" i="54"/>
  <c r="V930" i="54"/>
  <c r="U930" i="54"/>
  <c r="T930" i="54"/>
  <c r="S930" i="54"/>
  <c r="R930" i="54"/>
  <c r="Q930" i="54"/>
  <c r="P930" i="54"/>
  <c r="O930" i="54"/>
  <c r="N930" i="54"/>
  <c r="M930" i="54"/>
  <c r="L930" i="54"/>
  <c r="K930" i="54"/>
  <c r="J930" i="54"/>
  <c r="I930" i="54"/>
  <c r="H930" i="54"/>
  <c r="G930" i="54"/>
  <c r="AF929" i="54"/>
  <c r="AE929" i="54"/>
  <c r="AD929" i="54"/>
  <c r="AC929" i="54"/>
  <c r="AB929" i="54"/>
  <c r="AA929" i="54"/>
  <c r="Z929" i="54"/>
  <c r="Y929" i="54"/>
  <c r="X929" i="54"/>
  <c r="W929" i="54"/>
  <c r="V929" i="54"/>
  <c r="U929" i="54"/>
  <c r="T929" i="54"/>
  <c r="S929" i="54"/>
  <c r="R929" i="54"/>
  <c r="Q929" i="54"/>
  <c r="P929" i="54"/>
  <c r="O929" i="54"/>
  <c r="N929" i="54"/>
  <c r="M929" i="54"/>
  <c r="L929" i="54"/>
  <c r="K929" i="54"/>
  <c r="J929" i="54"/>
  <c r="I929" i="54"/>
  <c r="H929" i="54"/>
  <c r="G929" i="54"/>
  <c r="AF928" i="54"/>
  <c r="AE928" i="54"/>
  <c r="AD928" i="54"/>
  <c r="AC928" i="54"/>
  <c r="AB928" i="54"/>
  <c r="AA928" i="54"/>
  <c r="Z928" i="54"/>
  <c r="Y928" i="54"/>
  <c r="X928" i="54"/>
  <c r="W928" i="54"/>
  <c r="V928" i="54"/>
  <c r="U928" i="54"/>
  <c r="T928" i="54"/>
  <c r="S928" i="54"/>
  <c r="R928" i="54"/>
  <c r="Q928" i="54"/>
  <c r="P928" i="54"/>
  <c r="O928" i="54"/>
  <c r="N928" i="54"/>
  <c r="M928" i="54"/>
  <c r="L928" i="54"/>
  <c r="K928" i="54"/>
  <c r="J928" i="54"/>
  <c r="I928" i="54"/>
  <c r="H928" i="54"/>
  <c r="G928" i="54"/>
  <c r="AF927" i="54"/>
  <c r="AE927" i="54"/>
  <c r="AD927" i="54"/>
  <c r="AC927" i="54"/>
  <c r="AB927" i="54"/>
  <c r="AA927" i="54"/>
  <c r="Z927" i="54"/>
  <c r="Y927" i="54"/>
  <c r="X927" i="54"/>
  <c r="W927" i="54"/>
  <c r="V927" i="54"/>
  <c r="U927" i="54"/>
  <c r="T927" i="54"/>
  <c r="S927" i="54"/>
  <c r="R927" i="54"/>
  <c r="Q927" i="54"/>
  <c r="P927" i="54"/>
  <c r="O927" i="54"/>
  <c r="N927" i="54"/>
  <c r="M927" i="54"/>
  <c r="L927" i="54"/>
  <c r="K927" i="54"/>
  <c r="J927" i="54"/>
  <c r="I927" i="54"/>
  <c r="H927" i="54"/>
  <c r="G927" i="54"/>
  <c r="F935" i="54"/>
  <c r="F934" i="54"/>
  <c r="F933" i="54"/>
  <c r="F932" i="54"/>
  <c r="F930" i="54"/>
  <c r="F929" i="54"/>
  <c r="F928" i="54"/>
  <c r="F927" i="54"/>
  <c r="C468" i="54"/>
  <c r="C467" i="54"/>
  <c r="C466" i="54"/>
  <c r="C465" i="54"/>
  <c r="C464" i="54"/>
  <c r="C463" i="54"/>
  <c r="C462" i="54"/>
  <c r="C461" i="54"/>
  <c r="C460" i="54"/>
  <c r="C459" i="54"/>
  <c r="C458" i="54"/>
  <c r="C457" i="54"/>
  <c r="C456" i="54"/>
  <c r="C455" i="54"/>
  <c r="C488" i="54"/>
  <c r="C487" i="54"/>
  <c r="C486" i="54"/>
  <c r="C485" i="54"/>
  <c r="C484" i="54"/>
  <c r="C483" i="54"/>
  <c r="C482" i="54"/>
  <c r="C481" i="54"/>
  <c r="C480" i="54"/>
  <c r="C479" i="54"/>
  <c r="C478" i="54"/>
  <c r="C477" i="54"/>
  <c r="C476" i="54"/>
  <c r="C475" i="54"/>
  <c r="C474" i="54"/>
  <c r="C473" i="54"/>
  <c r="C472" i="54"/>
  <c r="C471" i="54"/>
  <c r="E1420" i="54" l="1"/>
  <c r="Z1419" i="54"/>
  <c r="R1419" i="54"/>
  <c r="J1419" i="54"/>
  <c r="Y1419" i="54"/>
  <c r="Q1419" i="54"/>
  <c r="I1419" i="54"/>
  <c r="AF1419" i="54"/>
  <c r="X1419" i="54"/>
  <c r="P1419" i="54"/>
  <c r="H1419" i="54"/>
  <c r="AE1419" i="54"/>
  <c r="W1419" i="54"/>
  <c r="O1419" i="54"/>
  <c r="G1419" i="54"/>
  <c r="AD1419" i="54"/>
  <c r="V1419" i="54"/>
  <c r="N1419" i="54"/>
  <c r="AB1419" i="54"/>
  <c r="T1419" i="54"/>
  <c r="L1419" i="54"/>
  <c r="AA1419" i="54"/>
  <c r="S1419" i="54"/>
  <c r="K1419" i="54"/>
  <c r="F1419" i="54"/>
  <c r="U1419" i="54"/>
  <c r="M1419" i="54"/>
  <c r="AC1419" i="54"/>
  <c r="B13" i="43"/>
  <c r="B27" i="43" s="1"/>
  <c r="B14" i="43"/>
  <c r="B28" i="43" s="1"/>
  <c r="B416" i="54"/>
  <c r="B415" i="54"/>
  <c r="B414" i="54"/>
  <c r="B413" i="54"/>
  <c r="B412" i="54"/>
  <c r="B411" i="54"/>
  <c r="B410" i="54"/>
  <c r="B409" i="54"/>
  <c r="B408" i="54"/>
  <c r="B407" i="54"/>
  <c r="B406" i="54"/>
  <c r="B405" i="54"/>
  <c r="B404" i="54"/>
  <c r="B403" i="54"/>
  <c r="B402" i="54"/>
  <c r="B401" i="54"/>
  <c r="B400" i="54"/>
  <c r="B399" i="54"/>
  <c r="B398" i="54"/>
  <c r="B397" i="54"/>
  <c r="B396" i="54"/>
  <c r="B395" i="54"/>
  <c r="B394" i="54"/>
  <c r="B393" i="54"/>
  <c r="B392" i="54"/>
  <c r="B391" i="54"/>
  <c r="B390" i="54"/>
  <c r="B389" i="54"/>
  <c r="B388" i="54"/>
  <c r="B387" i="54"/>
  <c r="B386" i="54"/>
  <c r="B385" i="54"/>
  <c r="B384" i="54"/>
  <c r="B383" i="54"/>
  <c r="B382" i="54"/>
  <c r="B381" i="54"/>
  <c r="B380" i="54"/>
  <c r="B379" i="54"/>
  <c r="B378" i="54"/>
  <c r="B377" i="54"/>
  <c r="B376" i="54"/>
  <c r="B375" i="54"/>
  <c r="B374" i="54"/>
  <c r="B373" i="54"/>
  <c r="B372" i="54"/>
  <c r="B371" i="54"/>
  <c r="B370" i="54"/>
  <c r="B369" i="54"/>
  <c r="B368" i="54"/>
  <c r="B367" i="54"/>
  <c r="B366" i="54"/>
  <c r="B365" i="54"/>
  <c r="B364" i="54"/>
  <c r="B363" i="54"/>
  <c r="B362" i="54"/>
  <c r="B361" i="54"/>
  <c r="B360" i="54"/>
  <c r="B359" i="54"/>
  <c r="B358" i="54"/>
  <c r="B357" i="54"/>
  <c r="B356" i="54"/>
  <c r="B355" i="54"/>
  <c r="B354" i="54"/>
  <c r="B353" i="54"/>
  <c r="B352" i="54"/>
  <c r="B351" i="54"/>
  <c r="B350" i="54"/>
  <c r="B349" i="54"/>
  <c r="B348" i="54"/>
  <c r="B347" i="54"/>
  <c r="B346" i="54"/>
  <c r="B345" i="54"/>
  <c r="B344" i="54"/>
  <c r="B343" i="54"/>
  <c r="B342" i="54"/>
  <c r="B341" i="54"/>
  <c r="B340" i="54"/>
  <c r="B339" i="54"/>
  <c r="B338" i="54"/>
  <c r="B337" i="54"/>
  <c r="B336" i="54"/>
  <c r="B335" i="54"/>
  <c r="B334" i="54"/>
  <c r="B333" i="54"/>
  <c r="B332" i="54"/>
  <c r="B331" i="54"/>
  <c r="B330" i="54"/>
  <c r="B329" i="54"/>
  <c r="B328" i="54"/>
  <c r="B327" i="54"/>
  <c r="B326" i="54"/>
  <c r="B325" i="54"/>
  <c r="B324" i="54"/>
  <c r="B323" i="54"/>
  <c r="B322" i="54"/>
  <c r="B321" i="54"/>
  <c r="B320" i="54"/>
  <c r="B319" i="54"/>
  <c r="B318" i="54"/>
  <c r="B317" i="54"/>
  <c r="B316" i="54"/>
  <c r="B315" i="54"/>
  <c r="B314" i="54"/>
  <c r="B313" i="54"/>
  <c r="B312" i="54"/>
  <c r="B311" i="54"/>
  <c r="B310" i="54"/>
  <c r="B309" i="54"/>
  <c r="B308" i="54"/>
  <c r="B307" i="54"/>
  <c r="B306" i="54"/>
  <c r="B305" i="54"/>
  <c r="B304" i="54"/>
  <c r="B303" i="54"/>
  <c r="B302" i="54"/>
  <c r="B301" i="54"/>
  <c r="B300" i="54"/>
  <c r="B299" i="54"/>
  <c r="B298" i="54"/>
  <c r="B297" i="54"/>
  <c r="B296" i="54"/>
  <c r="B295" i="54"/>
  <c r="B294" i="54"/>
  <c r="B293" i="54"/>
  <c r="B292" i="54"/>
  <c r="B291" i="54"/>
  <c r="B290" i="54"/>
  <c r="B289" i="54"/>
  <c r="B288" i="54"/>
  <c r="B287" i="54"/>
  <c r="B286" i="54"/>
  <c r="B285" i="54"/>
  <c r="B284" i="54"/>
  <c r="B283" i="54"/>
  <c r="B282" i="54"/>
  <c r="B281" i="54"/>
  <c r="B280" i="54"/>
  <c r="B279" i="54"/>
  <c r="B278" i="54"/>
  <c r="B277" i="54"/>
  <c r="B276" i="54"/>
  <c r="B275" i="54"/>
  <c r="B274" i="54"/>
  <c r="B273" i="54"/>
  <c r="B272" i="54"/>
  <c r="B271" i="54"/>
  <c r="B270" i="54"/>
  <c r="B269" i="54"/>
  <c r="B268" i="54"/>
  <c r="B267" i="54"/>
  <c r="B266" i="54"/>
  <c r="B265" i="54"/>
  <c r="B264" i="54"/>
  <c r="B263" i="54"/>
  <c r="B262" i="54"/>
  <c r="B261" i="54"/>
  <c r="B260" i="54"/>
  <c r="B259" i="54"/>
  <c r="B258" i="54"/>
  <c r="B257" i="54"/>
  <c r="B256" i="54"/>
  <c r="B255" i="54"/>
  <c r="B254" i="54"/>
  <c r="B253" i="54"/>
  <c r="B252" i="54"/>
  <c r="B251" i="54"/>
  <c r="B250" i="54"/>
  <c r="B249" i="54"/>
  <c r="B248" i="54"/>
  <c r="B247" i="54"/>
  <c r="B246" i="54"/>
  <c r="B245" i="54"/>
  <c r="B244" i="54"/>
  <c r="B243" i="54"/>
  <c r="B242" i="54"/>
  <c r="B241" i="54"/>
  <c r="B240" i="54"/>
  <c r="B239" i="54"/>
  <c r="B238" i="54"/>
  <c r="B237" i="54"/>
  <c r="B236" i="54"/>
  <c r="B235" i="54"/>
  <c r="B234" i="54"/>
  <c r="B233" i="54"/>
  <c r="B232" i="54"/>
  <c r="B231" i="54"/>
  <c r="B230" i="54"/>
  <c r="B229" i="54"/>
  <c r="B228" i="54"/>
  <c r="B227" i="54"/>
  <c r="B226" i="54"/>
  <c r="B225" i="54"/>
  <c r="B224" i="54"/>
  <c r="B223" i="54"/>
  <c r="B222" i="54"/>
  <c r="B221" i="54"/>
  <c r="B220" i="54"/>
  <c r="B219" i="54"/>
  <c r="B218" i="54"/>
  <c r="B217" i="54"/>
  <c r="B216" i="54"/>
  <c r="B215" i="54"/>
  <c r="B214" i="54"/>
  <c r="B213" i="54"/>
  <c r="B212" i="54"/>
  <c r="B211" i="54"/>
  <c r="B210" i="54"/>
  <c r="B209" i="54"/>
  <c r="B208" i="54"/>
  <c r="B207" i="54"/>
  <c r="B206" i="54"/>
  <c r="B205" i="54"/>
  <c r="B204" i="54"/>
  <c r="B203" i="54"/>
  <c r="B202" i="54"/>
  <c r="B201" i="54"/>
  <c r="B200" i="54"/>
  <c r="B199" i="54"/>
  <c r="B198" i="54"/>
  <c r="B197" i="54"/>
  <c r="B196" i="54"/>
  <c r="B195" i="54"/>
  <c r="B194" i="54"/>
  <c r="B193" i="54"/>
  <c r="B192" i="54"/>
  <c r="B191" i="54"/>
  <c r="B190" i="54"/>
  <c r="B189" i="54"/>
  <c r="B188" i="54"/>
  <c r="B187" i="54"/>
  <c r="B186" i="54"/>
  <c r="B185" i="54"/>
  <c r="B184" i="54"/>
  <c r="B183" i="54"/>
  <c r="B182" i="54"/>
  <c r="B181" i="54"/>
  <c r="B180" i="54"/>
  <c r="B179" i="54"/>
  <c r="B178" i="54"/>
  <c r="B177" i="54"/>
  <c r="B176" i="54"/>
  <c r="B175" i="54"/>
  <c r="B174" i="54"/>
  <c r="B173" i="54"/>
  <c r="B172" i="54"/>
  <c r="B171" i="54"/>
  <c r="B170" i="54"/>
  <c r="B169" i="54"/>
  <c r="B168" i="54"/>
  <c r="B167" i="54"/>
  <c r="B166" i="54"/>
  <c r="B165" i="54"/>
  <c r="B164" i="54"/>
  <c r="B163" i="54"/>
  <c r="B162" i="54"/>
  <c r="B161" i="54"/>
  <c r="B160" i="54"/>
  <c r="B159" i="54"/>
  <c r="B158" i="54"/>
  <c r="B157" i="54"/>
  <c r="B156" i="54"/>
  <c r="B155" i="54"/>
  <c r="B154" i="54"/>
  <c r="B153" i="54"/>
  <c r="B152" i="54"/>
  <c r="B151" i="54"/>
  <c r="B150" i="54"/>
  <c r="B149" i="54"/>
  <c r="B148" i="54"/>
  <c r="B147" i="54"/>
  <c r="B146" i="54"/>
  <c r="B145" i="54"/>
  <c r="B144" i="54"/>
  <c r="B143" i="54"/>
  <c r="B142" i="54"/>
  <c r="B141" i="54"/>
  <c r="B140" i="54"/>
  <c r="B139" i="54"/>
  <c r="B138" i="54"/>
  <c r="B137" i="54"/>
  <c r="B136" i="54"/>
  <c r="B135" i="54"/>
  <c r="B134" i="54"/>
  <c r="B133" i="54"/>
  <c r="B132" i="54"/>
  <c r="B131" i="54"/>
  <c r="B130" i="54"/>
  <c r="B129" i="54"/>
  <c r="B128" i="54"/>
  <c r="B127" i="54"/>
  <c r="B126" i="54"/>
  <c r="B125" i="54"/>
  <c r="B124" i="54"/>
  <c r="B123" i="54"/>
  <c r="B122" i="54"/>
  <c r="B121" i="54"/>
  <c r="B120" i="54"/>
  <c r="B119" i="54"/>
  <c r="B118" i="54"/>
  <c r="B117" i="54"/>
  <c r="B116" i="54"/>
  <c r="B115" i="54"/>
  <c r="B114" i="54"/>
  <c r="B113" i="54"/>
  <c r="B112" i="54"/>
  <c r="B111" i="54"/>
  <c r="B110" i="54"/>
  <c r="B109" i="54"/>
  <c r="B108" i="54"/>
  <c r="B107" i="54"/>
  <c r="B106" i="54"/>
  <c r="B105" i="54"/>
  <c r="B104" i="54"/>
  <c r="B103" i="54"/>
  <c r="B102" i="54"/>
  <c r="B101" i="54"/>
  <c r="B100" i="54"/>
  <c r="B99" i="54"/>
  <c r="B98" i="54"/>
  <c r="B97" i="54"/>
  <c r="B96" i="54"/>
  <c r="B95" i="54"/>
  <c r="B94" i="54"/>
  <c r="B93" i="54"/>
  <c r="B92" i="54"/>
  <c r="B91" i="54"/>
  <c r="B90" i="54"/>
  <c r="B89" i="54"/>
  <c r="B88" i="54"/>
  <c r="B87" i="54"/>
  <c r="B86" i="54"/>
  <c r="B85" i="54"/>
  <c r="B84" i="54"/>
  <c r="B83" i="54"/>
  <c r="B82" i="54"/>
  <c r="B81" i="54"/>
  <c r="B80" i="54"/>
  <c r="B79" i="54"/>
  <c r="B78" i="54"/>
  <c r="B77" i="54"/>
  <c r="B76" i="54"/>
  <c r="B75" i="54"/>
  <c r="B74" i="54"/>
  <c r="B73" i="54"/>
  <c r="B72" i="54"/>
  <c r="B71" i="54"/>
  <c r="B70" i="54"/>
  <c r="B69" i="54"/>
  <c r="B68" i="54"/>
  <c r="B67" i="54"/>
  <c r="B66" i="54"/>
  <c r="B65" i="54"/>
  <c r="B64" i="54"/>
  <c r="B63" i="54"/>
  <c r="B62" i="54"/>
  <c r="B61" i="54"/>
  <c r="B60" i="54"/>
  <c r="B59" i="54"/>
  <c r="B58" i="54"/>
  <c r="B57" i="54"/>
  <c r="B56" i="54"/>
  <c r="B55" i="54"/>
  <c r="B54" i="54"/>
  <c r="B53" i="54"/>
  <c r="B52" i="54"/>
  <c r="B51" i="54"/>
  <c r="B50" i="54"/>
  <c r="B49" i="54"/>
  <c r="B48" i="54"/>
  <c r="B47" i="54"/>
  <c r="B46" i="54"/>
  <c r="B45" i="54"/>
  <c r="B44" i="54"/>
  <c r="B43" i="54"/>
  <c r="B42" i="54"/>
  <c r="B41" i="54"/>
  <c r="B40" i="54"/>
  <c r="B39" i="54"/>
  <c r="B38" i="54"/>
  <c r="B37" i="54"/>
  <c r="B36" i="54"/>
  <c r="B35" i="54"/>
  <c r="B34" i="54"/>
  <c r="B33" i="54"/>
  <c r="B32" i="54"/>
  <c r="B31" i="54"/>
  <c r="B30" i="54"/>
  <c r="B29" i="54"/>
  <c r="B28" i="54"/>
  <c r="B27" i="54"/>
  <c r="B26" i="54"/>
  <c r="B25" i="54"/>
  <c r="B24" i="54"/>
  <c r="B23" i="54"/>
  <c r="B22" i="54"/>
  <c r="B21" i="54"/>
  <c r="B20" i="54"/>
  <c r="B19" i="54"/>
  <c r="B18" i="54"/>
  <c r="B17" i="54"/>
  <c r="B16" i="54"/>
  <c r="B15" i="54"/>
  <c r="B14" i="54"/>
  <c r="B13" i="54"/>
  <c r="B12" i="54"/>
  <c r="B11" i="54"/>
  <c r="B10" i="54"/>
  <c r="B9" i="54"/>
  <c r="U28" i="43" l="1"/>
  <c r="C34" i="43"/>
  <c r="U35" i="43" s="1"/>
  <c r="U40" i="43"/>
  <c r="U27" i="43"/>
  <c r="C33" i="43"/>
  <c r="U34" i="43" s="1"/>
  <c r="E1421" i="54"/>
  <c r="AF1420" i="54"/>
  <c r="X1420" i="54"/>
  <c r="P1420" i="54"/>
  <c r="H1420" i="54"/>
  <c r="AE1420" i="54"/>
  <c r="W1420" i="54"/>
  <c r="O1420" i="54"/>
  <c r="G1420" i="54"/>
  <c r="AD1420" i="54"/>
  <c r="V1420" i="54"/>
  <c r="N1420" i="54"/>
  <c r="AC1420" i="54"/>
  <c r="U1420" i="54"/>
  <c r="M1420" i="54"/>
  <c r="AB1420" i="54"/>
  <c r="T1420" i="54"/>
  <c r="L1420" i="54"/>
  <c r="Z1420" i="54"/>
  <c r="R1420" i="54"/>
  <c r="J1420" i="54"/>
  <c r="F1420" i="54"/>
  <c r="Y1420" i="54"/>
  <c r="Q1420" i="54"/>
  <c r="I1420" i="54"/>
  <c r="AA1420" i="54"/>
  <c r="S1420" i="54"/>
  <c r="K1420" i="54"/>
  <c r="AN18" i="43"/>
  <c r="AK28" i="43" s="1"/>
  <c r="AN17" i="43"/>
  <c r="AK27" i="43" s="1"/>
  <c r="AM18" i="43"/>
  <c r="AJ28" i="43" s="1"/>
  <c r="AM17" i="43"/>
  <c r="AJ27" i="43" s="1"/>
  <c r="AL18" i="43"/>
  <c r="AL17" i="43"/>
  <c r="AO18" i="43"/>
  <c r="AL28" i="43" s="1"/>
  <c r="AK18" i="43"/>
  <c r="AK23" i="43" s="1"/>
  <c r="AK17" i="43"/>
  <c r="AK22" i="43" s="1"/>
  <c r="AJ18" i="43"/>
  <c r="AJ23" i="43" s="1"/>
  <c r="AJ17" i="43"/>
  <c r="AJ22" i="43" s="1"/>
  <c r="AI18" i="43"/>
  <c r="AI23" i="43" s="1"/>
  <c r="AP18" i="43"/>
  <c r="AM28" i="43" s="1"/>
  <c r="AP17" i="43"/>
  <c r="AM27" i="43" s="1"/>
  <c r="AO17" i="43"/>
  <c r="AL27" i="43" s="1"/>
  <c r="AI17" i="43"/>
  <c r="AI22" i="43" s="1"/>
  <c r="Q14" i="43"/>
  <c r="C14" i="43"/>
  <c r="V14" i="43" s="1"/>
  <c r="C13" i="43"/>
  <c r="V13" i="43" s="1"/>
  <c r="J14" i="43"/>
  <c r="K14" i="43"/>
  <c r="E13" i="43"/>
  <c r="O13" i="43"/>
  <c r="F13" i="43"/>
  <c r="G13" i="43"/>
  <c r="Q13" i="43"/>
  <c r="L14" i="43"/>
  <c r="H13" i="43"/>
  <c r="R13" i="43"/>
  <c r="M14" i="43"/>
  <c r="N14" i="43"/>
  <c r="J13" i="43"/>
  <c r="D14" i="43"/>
  <c r="O14" i="43"/>
  <c r="P13" i="43"/>
  <c r="I13" i="43"/>
  <c r="M13" i="43"/>
  <c r="E14" i="43"/>
  <c r="P14" i="43"/>
  <c r="S13" i="43"/>
  <c r="D13" i="43"/>
  <c r="N13" i="43"/>
  <c r="F14" i="43"/>
  <c r="R14" i="43"/>
  <c r="I14" i="43"/>
  <c r="AC81" i="43"/>
  <c r="O16" i="52" s="1"/>
  <c r="AC79" i="43"/>
  <c r="O14" i="52" s="1"/>
  <c r="AF80" i="43"/>
  <c r="S101" i="43" s="1"/>
  <c r="AE80" i="43"/>
  <c r="S105" i="43" s="1"/>
  <c r="AD80" i="43"/>
  <c r="P15" i="52" s="1"/>
  <c r="AD81" i="43"/>
  <c r="P16" i="52" s="1"/>
  <c r="AF82" i="43"/>
  <c r="S103" i="43" s="1"/>
  <c r="AE82" i="43"/>
  <c r="S107" i="43" s="1"/>
  <c r="AD82" i="43"/>
  <c r="P17" i="52" s="1"/>
  <c r="AE79" i="43"/>
  <c r="S104" i="43" s="1"/>
  <c r="AC82" i="43"/>
  <c r="O17" i="52" s="1"/>
  <c r="AC80" i="43"/>
  <c r="O15" i="52" s="1"/>
  <c r="AF81" i="43"/>
  <c r="S102" i="43" s="1"/>
  <c r="AF79" i="43"/>
  <c r="S100" i="43" s="1"/>
  <c r="AE81" i="43"/>
  <c r="S106" i="43" s="1"/>
  <c r="AD79" i="43"/>
  <c r="P14" i="52" s="1"/>
  <c r="AC51" i="43"/>
  <c r="AD50" i="43"/>
  <c r="AE49" i="43"/>
  <c r="W49" i="43"/>
  <c r="N49" i="43" s="1"/>
  <c r="X48" i="43"/>
  <c r="AA45" i="43"/>
  <c r="Y44" i="43"/>
  <c r="W43" i="43"/>
  <c r="G49" i="43" s="1"/>
  <c r="AB48" i="43"/>
  <c r="Y42" i="43"/>
  <c r="H48" i="43" s="1"/>
  <c r="X42" i="43"/>
  <c r="F48" i="43" s="1"/>
  <c r="AB51" i="43"/>
  <c r="AC50" i="43"/>
  <c r="AD49" i="43"/>
  <c r="AE48" i="43"/>
  <c r="W48" i="43"/>
  <c r="N48" i="43" s="1"/>
  <c r="Z45" i="43"/>
  <c r="X44" i="43"/>
  <c r="AB42" i="43"/>
  <c r="I48" i="43" s="1"/>
  <c r="Y51" i="43"/>
  <c r="AA43" i="43"/>
  <c r="D49" i="43" s="1"/>
  <c r="Y50" i="43"/>
  <c r="Z43" i="43"/>
  <c r="E49" i="43" s="1"/>
  <c r="AA51" i="43"/>
  <c r="AB50" i="43"/>
  <c r="AC49" i="43"/>
  <c r="AD48" i="43"/>
  <c r="Y45" i="43"/>
  <c r="W44" i="43"/>
  <c r="AA42" i="43"/>
  <c r="D48" i="43" s="1"/>
  <c r="Z50" i="43"/>
  <c r="X51" i="43"/>
  <c r="Z49" i="43"/>
  <c r="Z51" i="43"/>
  <c r="AA50" i="43"/>
  <c r="AB49" i="43"/>
  <c r="AC48" i="43"/>
  <c r="X45" i="43"/>
  <c r="AB43" i="43"/>
  <c r="I49" i="43" s="1"/>
  <c r="Z42" i="43"/>
  <c r="E48" i="43" s="1"/>
  <c r="AA49" i="43"/>
  <c r="W45" i="43"/>
  <c r="AA48" i="43"/>
  <c r="AE51" i="43"/>
  <c r="W51" i="43"/>
  <c r="X50" i="43"/>
  <c r="Y49" i="43"/>
  <c r="Z48" i="43"/>
  <c r="AA44" i="43"/>
  <c r="Y43" i="43"/>
  <c r="H49" i="43" s="1"/>
  <c r="W42" i="43"/>
  <c r="G48" i="43" s="1"/>
  <c r="AD51" i="43"/>
  <c r="AE50" i="43"/>
  <c r="W50" i="43"/>
  <c r="X49" i="43"/>
  <c r="Y48" i="43"/>
  <c r="AB45" i="43"/>
  <c r="Z44" i="43"/>
  <c r="X43" i="43"/>
  <c r="F49" i="43" s="1"/>
  <c r="AB44" i="43"/>
  <c r="W35" i="43"/>
  <c r="F34" i="43" s="1"/>
  <c r="E27" i="43"/>
  <c r="X27" i="43" s="1"/>
  <c r="D22" i="43"/>
  <c r="Y34" i="43"/>
  <c r="V35" i="43"/>
  <c r="D34" i="43" s="1"/>
  <c r="D27" i="43"/>
  <c r="W27" i="43" s="1"/>
  <c r="C22" i="43"/>
  <c r="C27" i="43"/>
  <c r="V27" i="43" s="1"/>
  <c r="K21" i="43"/>
  <c r="X34" i="43"/>
  <c r="F126" i="42" s="1"/>
  <c r="J21" i="43"/>
  <c r="W34" i="43"/>
  <c r="I21" i="43"/>
  <c r="C21" i="43"/>
  <c r="V34" i="43"/>
  <c r="K22" i="43"/>
  <c r="H21" i="43"/>
  <c r="E21" i="43"/>
  <c r="J22" i="43"/>
  <c r="G21" i="43"/>
  <c r="I22" i="43"/>
  <c r="F21" i="43"/>
  <c r="H22" i="43"/>
  <c r="G22" i="43"/>
  <c r="D21" i="43"/>
  <c r="F27" i="43"/>
  <c r="Y27" i="43" s="1"/>
  <c r="E22" i="43"/>
  <c r="Y35" i="43"/>
  <c r="C28" i="43"/>
  <c r="V28" i="43" s="1"/>
  <c r="F22" i="43"/>
  <c r="X35" i="43"/>
  <c r="H27" i="43"/>
  <c r="AA27" i="43" s="1"/>
  <c r="E28" i="43"/>
  <c r="X28" i="43" s="1"/>
  <c r="F28" i="43"/>
  <c r="Y28" i="43" s="1"/>
  <c r="G28" i="43"/>
  <c r="Z28" i="43" s="1"/>
  <c r="I27" i="43"/>
  <c r="AB27" i="43" s="1"/>
  <c r="H28" i="43"/>
  <c r="AA28" i="43" s="1"/>
  <c r="I28" i="43"/>
  <c r="AB28" i="43" s="1"/>
  <c r="G27" i="43"/>
  <c r="Z27" i="43" s="1"/>
  <c r="D28" i="43"/>
  <c r="W28" i="43" s="1"/>
  <c r="K13" i="43"/>
  <c r="G14" i="43"/>
  <c r="S14" i="43"/>
  <c r="L13" i="43"/>
  <c r="H14" i="43"/>
  <c r="AF421" i="54"/>
  <c r="AE421" i="54"/>
  <c r="AD421" i="54"/>
  <c r="AC421" i="54"/>
  <c r="AB421" i="54"/>
  <c r="AA421" i="54"/>
  <c r="Z421" i="54"/>
  <c r="Y421" i="54"/>
  <c r="X421" i="54"/>
  <c r="W421" i="54"/>
  <c r="V421" i="54"/>
  <c r="U421" i="54"/>
  <c r="T421" i="54"/>
  <c r="S421" i="54"/>
  <c r="R421" i="54"/>
  <c r="Q421" i="54"/>
  <c r="P421" i="54"/>
  <c r="O421" i="54"/>
  <c r="E3" i="43" s="1"/>
  <c r="N421" i="54"/>
  <c r="M421" i="54"/>
  <c r="L421" i="54"/>
  <c r="K421" i="54"/>
  <c r="J421" i="54"/>
  <c r="I421" i="54"/>
  <c r="H421" i="54"/>
  <c r="G421" i="54"/>
  <c r="F421" i="54"/>
  <c r="D422" i="54"/>
  <c r="D423" i="54" s="1"/>
  <c r="P423" i="54" l="1"/>
  <c r="L423" i="54"/>
  <c r="D424" i="54"/>
  <c r="AC424" i="54" s="1"/>
  <c r="O423" i="54"/>
  <c r="X423" i="54"/>
  <c r="R422" i="54"/>
  <c r="S422" i="54"/>
  <c r="L422" i="54"/>
  <c r="T422" i="54"/>
  <c r="AB422" i="54"/>
  <c r="E1422" i="54"/>
  <c r="AD1421" i="54"/>
  <c r="V1421" i="54"/>
  <c r="N1421" i="54"/>
  <c r="AC1421" i="54"/>
  <c r="U1421" i="54"/>
  <c r="M1421" i="54"/>
  <c r="AB1421" i="54"/>
  <c r="T1421" i="54"/>
  <c r="L1421" i="54"/>
  <c r="AA1421" i="54"/>
  <c r="S1421" i="54"/>
  <c r="K1421" i="54"/>
  <c r="Z1421" i="54"/>
  <c r="R1421" i="54"/>
  <c r="J1421" i="54"/>
  <c r="AF1421" i="54"/>
  <c r="X1421" i="54"/>
  <c r="P1421" i="54"/>
  <c r="H1421" i="54"/>
  <c r="AE1421" i="54"/>
  <c r="W1421" i="54"/>
  <c r="O1421" i="54"/>
  <c r="G1421" i="54"/>
  <c r="F1421" i="54"/>
  <c r="Y1421" i="54"/>
  <c r="Q1421" i="54"/>
  <c r="I1421" i="54"/>
  <c r="K422" i="54"/>
  <c r="AA422" i="54"/>
  <c r="M422" i="54"/>
  <c r="U422" i="54"/>
  <c r="AC422" i="54"/>
  <c r="F422" i="54"/>
  <c r="N422" i="54"/>
  <c r="V422" i="54"/>
  <c r="AD422" i="54"/>
  <c r="G422" i="54"/>
  <c r="O422" i="54"/>
  <c r="W422" i="54"/>
  <c r="AE422" i="54"/>
  <c r="J422" i="54"/>
  <c r="Z422" i="54"/>
  <c r="H422" i="54"/>
  <c r="P422" i="54"/>
  <c r="X422" i="54"/>
  <c r="AF422" i="54"/>
  <c r="I422" i="54"/>
  <c r="Q422" i="54"/>
  <c r="Y422" i="54"/>
  <c r="AL22" i="43"/>
  <c r="AI27" i="43"/>
  <c r="AI28" i="43"/>
  <c r="AL23" i="43"/>
  <c r="E4" i="43"/>
  <c r="E5" i="43"/>
  <c r="Y14" i="43"/>
  <c r="E42" i="43"/>
  <c r="F125" i="42"/>
  <c r="W13" i="43"/>
  <c r="R16" i="52"/>
  <c r="S14" i="52"/>
  <c r="S16" i="52"/>
  <c r="S15" i="52"/>
  <c r="R15" i="52"/>
  <c r="R17" i="52"/>
  <c r="R14" i="52"/>
  <c r="S17" i="52"/>
  <c r="W14" i="43"/>
  <c r="AA13" i="43"/>
  <c r="X13" i="43"/>
  <c r="AA14" i="43"/>
  <c r="Z14" i="43"/>
  <c r="Z13" i="43"/>
  <c r="AF83" i="43"/>
  <c r="AC83" i="43"/>
  <c r="AD83" i="43"/>
  <c r="F218" i="42" s="1"/>
  <c r="AE83" i="43"/>
  <c r="G50" i="43"/>
  <c r="E50" i="43"/>
  <c r="O49" i="43"/>
  <c r="P50" i="43"/>
  <c r="O48" i="43"/>
  <c r="D50" i="43"/>
  <c r="P48" i="43"/>
  <c r="Q49" i="43"/>
  <c r="I50" i="43"/>
  <c r="H50" i="43"/>
  <c r="N50" i="43"/>
  <c r="O50" i="43"/>
  <c r="F50" i="43"/>
  <c r="P49" i="43"/>
  <c r="Q50" i="43"/>
  <c r="Q48" i="43"/>
  <c r="E34" i="43"/>
  <c r="F42" i="43"/>
  <c r="E33" i="43"/>
  <c r="D42" i="43"/>
  <c r="D33" i="43"/>
  <c r="F122" i="42" s="1"/>
  <c r="G42" i="43"/>
  <c r="F33" i="43"/>
  <c r="F128" i="42" s="1"/>
  <c r="X14" i="43"/>
  <c r="Y13" i="43"/>
  <c r="Q424" i="54"/>
  <c r="AF423" i="54"/>
  <c r="AE423" i="54"/>
  <c r="AD423" i="54"/>
  <c r="AC423" i="54"/>
  <c r="AA423" i="54"/>
  <c r="Z423" i="54"/>
  <c r="Q423" i="54"/>
  <c r="F423" i="54"/>
  <c r="R423" i="54"/>
  <c r="G423" i="54"/>
  <c r="S423" i="54"/>
  <c r="H423" i="54"/>
  <c r="T423" i="54"/>
  <c r="I423" i="54"/>
  <c r="U423" i="54"/>
  <c r="AB424" i="54"/>
  <c r="P424" i="54"/>
  <c r="AA424" i="54"/>
  <c r="O424" i="54"/>
  <c r="Z424" i="54"/>
  <c r="N424" i="54"/>
  <c r="Y424" i="54"/>
  <c r="M424" i="54"/>
  <c r="X424" i="54"/>
  <c r="L424" i="54"/>
  <c r="W424" i="54"/>
  <c r="K424" i="54"/>
  <c r="V424" i="54"/>
  <c r="J424" i="54"/>
  <c r="D425" i="54"/>
  <c r="U424" i="54"/>
  <c r="I424" i="54"/>
  <c r="AF424" i="54"/>
  <c r="T424" i="54"/>
  <c r="H424" i="54"/>
  <c r="AE424" i="54"/>
  <c r="S424" i="54"/>
  <c r="G424" i="54"/>
  <c r="AD424" i="54"/>
  <c r="R424" i="54"/>
  <c r="F424" i="54"/>
  <c r="J423" i="54"/>
  <c r="V423" i="54"/>
  <c r="K423" i="54"/>
  <c r="W423" i="54"/>
  <c r="M423" i="54"/>
  <c r="Y423" i="54"/>
  <c r="N423" i="54"/>
  <c r="AB423" i="54"/>
  <c r="E1423" i="54" l="1"/>
  <c r="AB1422" i="54"/>
  <c r="T1422" i="54"/>
  <c r="L1422" i="54"/>
  <c r="AA1422" i="54"/>
  <c r="S1422" i="54"/>
  <c r="K1422" i="54"/>
  <c r="Z1422" i="54"/>
  <c r="R1422" i="54"/>
  <c r="J1422" i="54"/>
  <c r="Y1422" i="54"/>
  <c r="Q1422" i="54"/>
  <c r="I1422" i="54"/>
  <c r="AF1422" i="54"/>
  <c r="X1422" i="54"/>
  <c r="P1422" i="54"/>
  <c r="H1422" i="54"/>
  <c r="F1422" i="54"/>
  <c r="AD1422" i="54"/>
  <c r="V1422" i="54"/>
  <c r="N1422" i="54"/>
  <c r="AC1422" i="54"/>
  <c r="U1422" i="54"/>
  <c r="M1422" i="54"/>
  <c r="G1422" i="54"/>
  <c r="AE1422" i="54"/>
  <c r="W1422" i="54"/>
  <c r="O1422" i="54"/>
  <c r="F124" i="42"/>
  <c r="F130" i="42" s="1"/>
  <c r="F222" i="42"/>
  <c r="O23" i="52" s="1"/>
  <c r="U97" i="43"/>
  <c r="F217" i="42"/>
  <c r="S97" i="43"/>
  <c r="F221" i="42"/>
  <c r="P23" i="52" s="1"/>
  <c r="T97" i="43"/>
  <c r="F214" i="42"/>
  <c r="X425" i="54"/>
  <c r="L425" i="54"/>
  <c r="W425" i="54"/>
  <c r="K425" i="54"/>
  <c r="V425" i="54"/>
  <c r="J425" i="54"/>
  <c r="D426" i="54"/>
  <c r="U425" i="54"/>
  <c r="I425" i="54"/>
  <c r="AF425" i="54"/>
  <c r="T425" i="54"/>
  <c r="H425" i="54"/>
  <c r="AE425" i="54"/>
  <c r="S425" i="54"/>
  <c r="G425" i="54"/>
  <c r="AD425" i="54"/>
  <c r="R425" i="54"/>
  <c r="F425" i="54"/>
  <c r="AC425" i="54"/>
  <c r="Q425" i="54"/>
  <c r="AB425" i="54"/>
  <c r="P425" i="54"/>
  <c r="AA425" i="54"/>
  <c r="O425" i="54"/>
  <c r="Z425" i="54"/>
  <c r="N425" i="54"/>
  <c r="Y425" i="54"/>
  <c r="M425" i="54"/>
  <c r="E1424" i="54" l="1"/>
  <c r="Z1423" i="54"/>
  <c r="R1423" i="54"/>
  <c r="J1423" i="54"/>
  <c r="Y1423" i="54"/>
  <c r="Q1423" i="54"/>
  <c r="I1423" i="54"/>
  <c r="AF1423" i="54"/>
  <c r="X1423" i="54"/>
  <c r="P1423" i="54"/>
  <c r="H1423" i="54"/>
  <c r="AE1423" i="54"/>
  <c r="W1423" i="54"/>
  <c r="O1423" i="54"/>
  <c r="G1423" i="54"/>
  <c r="F1423" i="54"/>
  <c r="AD1423" i="54"/>
  <c r="V1423" i="54"/>
  <c r="N1423" i="54"/>
  <c r="AB1423" i="54"/>
  <c r="T1423" i="54"/>
  <c r="L1423" i="54"/>
  <c r="AA1423" i="54"/>
  <c r="S1423" i="54"/>
  <c r="K1423" i="54"/>
  <c r="AC1423" i="54"/>
  <c r="U1423" i="54"/>
  <c r="M1423" i="54"/>
  <c r="G124" i="42"/>
  <c r="G130" i="42"/>
  <c r="G126" i="42"/>
  <c r="G128" i="42"/>
  <c r="G125" i="42"/>
  <c r="G122" i="42"/>
  <c r="AF426" i="54"/>
  <c r="T426" i="54"/>
  <c r="H426" i="54"/>
  <c r="AE426" i="54"/>
  <c r="S426" i="54"/>
  <c r="G426" i="54"/>
  <c r="AD426" i="54"/>
  <c r="R426" i="54"/>
  <c r="F426" i="54"/>
  <c r="AC426" i="54"/>
  <c r="Q426" i="54"/>
  <c r="AB426" i="54"/>
  <c r="P426" i="54"/>
  <c r="AA426" i="54"/>
  <c r="O426" i="54"/>
  <c r="Z426" i="54"/>
  <c r="N426" i="54"/>
  <c r="Y426" i="54"/>
  <c r="M426" i="54"/>
  <c r="X426" i="54"/>
  <c r="L426" i="54"/>
  <c r="W426" i="54"/>
  <c r="K426" i="54"/>
  <c r="V426" i="54"/>
  <c r="J426" i="54"/>
  <c r="D427" i="54"/>
  <c r="U426" i="54"/>
  <c r="I426" i="54"/>
  <c r="E1425" i="54" l="1"/>
  <c r="AF1424" i="54"/>
  <c r="X1424" i="54"/>
  <c r="P1424" i="54"/>
  <c r="H1424" i="54"/>
  <c r="AE1424" i="54"/>
  <c r="W1424" i="54"/>
  <c r="O1424" i="54"/>
  <c r="G1424" i="54"/>
  <c r="AD1424" i="54"/>
  <c r="V1424" i="54"/>
  <c r="N1424" i="54"/>
  <c r="F1424" i="54"/>
  <c r="AC1424" i="54"/>
  <c r="U1424" i="54"/>
  <c r="M1424" i="54"/>
  <c r="S1424" i="54"/>
  <c r="AB1424" i="54"/>
  <c r="T1424" i="54"/>
  <c r="L1424" i="54"/>
  <c r="Z1424" i="54"/>
  <c r="R1424" i="54"/>
  <c r="J1424" i="54"/>
  <c r="Y1424" i="54"/>
  <c r="Q1424" i="54"/>
  <c r="I1424" i="54"/>
  <c r="AA1424" i="54"/>
  <c r="K1424" i="54"/>
  <c r="AB427" i="54"/>
  <c r="P427" i="54"/>
  <c r="AA427" i="54"/>
  <c r="O427" i="54"/>
  <c r="Z427" i="54"/>
  <c r="N427" i="54"/>
  <c r="Y427" i="54"/>
  <c r="M427" i="54"/>
  <c r="X427" i="54"/>
  <c r="L427" i="54"/>
  <c r="W427" i="54"/>
  <c r="K427" i="54"/>
  <c r="V427" i="54"/>
  <c r="J427" i="54"/>
  <c r="D428" i="54"/>
  <c r="U427" i="54"/>
  <c r="I427" i="54"/>
  <c r="AF427" i="54"/>
  <c r="T427" i="54"/>
  <c r="H427" i="54"/>
  <c r="AE427" i="54"/>
  <c r="S427" i="54"/>
  <c r="G427" i="54"/>
  <c r="AD427" i="54"/>
  <c r="R427" i="54"/>
  <c r="F427" i="54"/>
  <c r="AC427" i="54"/>
  <c r="Q427" i="54"/>
  <c r="E1426" i="54" l="1"/>
  <c r="AD1425" i="54"/>
  <c r="V1425" i="54"/>
  <c r="N1425" i="54"/>
  <c r="AC1425" i="54"/>
  <c r="U1425" i="54"/>
  <c r="M1425" i="54"/>
  <c r="AB1425" i="54"/>
  <c r="T1425" i="54"/>
  <c r="L1425" i="54"/>
  <c r="AA1425" i="54"/>
  <c r="S1425" i="54"/>
  <c r="K1425" i="54"/>
  <c r="Y1425" i="54"/>
  <c r="I1425" i="54"/>
  <c r="Z1425" i="54"/>
  <c r="R1425" i="54"/>
  <c r="J1425" i="54"/>
  <c r="AF1425" i="54"/>
  <c r="X1425" i="54"/>
  <c r="P1425" i="54"/>
  <c r="H1425" i="54"/>
  <c r="AE1425" i="54"/>
  <c r="W1425" i="54"/>
  <c r="O1425" i="54"/>
  <c r="G1425" i="54"/>
  <c r="F1425" i="54"/>
  <c r="Q1425" i="54"/>
  <c r="X428" i="54"/>
  <c r="L428" i="54"/>
  <c r="W428" i="54"/>
  <c r="K428" i="54"/>
  <c r="V428" i="54"/>
  <c r="J428" i="54"/>
  <c r="D429" i="54"/>
  <c r="U428" i="54"/>
  <c r="I428" i="54"/>
  <c r="AF428" i="54"/>
  <c r="T428" i="54"/>
  <c r="H428" i="54"/>
  <c r="AE428" i="54"/>
  <c r="S428" i="54"/>
  <c r="G428" i="54"/>
  <c r="AD428" i="54"/>
  <c r="R428" i="54"/>
  <c r="F428" i="54"/>
  <c r="AC428" i="54"/>
  <c r="Q428" i="54"/>
  <c r="AB428" i="54"/>
  <c r="P428" i="54"/>
  <c r="AA428" i="54"/>
  <c r="O428" i="54"/>
  <c r="Z428" i="54"/>
  <c r="N428" i="54"/>
  <c r="Y428" i="54"/>
  <c r="M428" i="54"/>
  <c r="E1427" i="54" l="1"/>
  <c r="AB1426" i="54"/>
  <c r="T1426" i="54"/>
  <c r="L1426" i="54"/>
  <c r="AA1426" i="54"/>
  <c r="S1426" i="54"/>
  <c r="K1426" i="54"/>
  <c r="Z1426" i="54"/>
  <c r="R1426" i="54"/>
  <c r="J1426" i="54"/>
  <c r="Y1426" i="54"/>
  <c r="Q1426" i="54"/>
  <c r="I1426" i="54"/>
  <c r="AE1426" i="54"/>
  <c r="O1426" i="54"/>
  <c r="AF1426" i="54"/>
  <c r="X1426" i="54"/>
  <c r="P1426" i="54"/>
  <c r="H1426" i="54"/>
  <c r="AD1426" i="54"/>
  <c r="V1426" i="54"/>
  <c r="N1426" i="54"/>
  <c r="AC1426" i="54"/>
  <c r="U1426" i="54"/>
  <c r="M1426" i="54"/>
  <c r="F1426" i="54"/>
  <c r="W1426" i="54"/>
  <c r="G1426" i="54"/>
  <c r="AF429" i="54"/>
  <c r="T429" i="54"/>
  <c r="H429" i="54"/>
  <c r="AE429" i="54"/>
  <c r="S429" i="54"/>
  <c r="G429" i="54"/>
  <c r="AD429" i="54"/>
  <c r="R429" i="54"/>
  <c r="F429" i="54"/>
  <c r="AC429" i="54"/>
  <c r="Q429" i="54"/>
  <c r="AB429" i="54"/>
  <c r="P429" i="54"/>
  <c r="AA429" i="54"/>
  <c r="O429" i="54"/>
  <c r="Z429" i="54"/>
  <c r="N429" i="54"/>
  <c r="Y429" i="54"/>
  <c r="M429" i="54"/>
  <c r="X429" i="54"/>
  <c r="L429" i="54"/>
  <c r="W429" i="54"/>
  <c r="K429" i="54"/>
  <c r="V429" i="54"/>
  <c r="J429" i="54"/>
  <c r="I429" i="54"/>
  <c r="D430" i="54"/>
  <c r="U429" i="54"/>
  <c r="E1428" i="54" l="1"/>
  <c r="Z1427" i="54"/>
  <c r="R1427" i="54"/>
  <c r="J1427" i="54"/>
  <c r="Y1427" i="54"/>
  <c r="Q1427" i="54"/>
  <c r="I1427" i="54"/>
  <c r="AF1427" i="54"/>
  <c r="X1427" i="54"/>
  <c r="P1427" i="54"/>
  <c r="H1427" i="54"/>
  <c r="AC1427" i="54"/>
  <c r="AE1427" i="54"/>
  <c r="W1427" i="54"/>
  <c r="O1427" i="54"/>
  <c r="G1427" i="54"/>
  <c r="AD1427" i="54"/>
  <c r="V1427" i="54"/>
  <c r="N1427" i="54"/>
  <c r="AB1427" i="54"/>
  <c r="T1427" i="54"/>
  <c r="L1427" i="54"/>
  <c r="AA1427" i="54"/>
  <c r="S1427" i="54"/>
  <c r="K1427" i="54"/>
  <c r="F1427" i="54"/>
  <c r="U1427" i="54"/>
  <c r="M1427" i="54"/>
  <c r="AB430" i="54"/>
  <c r="P430" i="54"/>
  <c r="AA430" i="54"/>
  <c r="O430" i="54"/>
  <c r="Z430" i="54"/>
  <c r="N430" i="54"/>
  <c r="Y430" i="54"/>
  <c r="M430" i="54"/>
  <c r="X430" i="54"/>
  <c r="L430" i="54"/>
  <c r="W430" i="54"/>
  <c r="K430" i="54"/>
  <c r="V430" i="54"/>
  <c r="J430" i="54"/>
  <c r="D431" i="54"/>
  <c r="U430" i="54"/>
  <c r="I430" i="54"/>
  <c r="AF430" i="54"/>
  <c r="T430" i="54"/>
  <c r="H430" i="54"/>
  <c r="AE430" i="54"/>
  <c r="S430" i="54"/>
  <c r="G430" i="54"/>
  <c r="AD430" i="54"/>
  <c r="R430" i="54"/>
  <c r="F430" i="54"/>
  <c r="AC430" i="54"/>
  <c r="Q430" i="54"/>
  <c r="E1429" i="54" l="1"/>
  <c r="AF1428" i="54"/>
  <c r="X1428" i="54"/>
  <c r="P1428" i="54"/>
  <c r="H1428" i="54"/>
  <c r="AE1428" i="54"/>
  <c r="W1428" i="54"/>
  <c r="O1428" i="54"/>
  <c r="G1428" i="54"/>
  <c r="AD1428" i="54"/>
  <c r="V1428" i="54"/>
  <c r="N1428" i="54"/>
  <c r="AC1428" i="54"/>
  <c r="U1428" i="54"/>
  <c r="M1428" i="54"/>
  <c r="AA1428" i="54"/>
  <c r="K1428" i="54"/>
  <c r="AB1428" i="54"/>
  <c r="T1428" i="54"/>
  <c r="L1428" i="54"/>
  <c r="Z1428" i="54"/>
  <c r="R1428" i="54"/>
  <c r="J1428" i="54"/>
  <c r="F1428" i="54"/>
  <c r="Y1428" i="54"/>
  <c r="Q1428" i="54"/>
  <c r="I1428" i="54"/>
  <c r="S1428" i="54"/>
  <c r="X431" i="54"/>
  <c r="L431" i="54"/>
  <c r="W431" i="54"/>
  <c r="K431" i="54"/>
  <c r="V431" i="54"/>
  <c r="J431" i="54"/>
  <c r="D432" i="54"/>
  <c r="U431" i="54"/>
  <c r="I431" i="54"/>
  <c r="AF431" i="54"/>
  <c r="T431" i="54"/>
  <c r="H431" i="54"/>
  <c r="AE431" i="54"/>
  <c r="S431" i="54"/>
  <c r="G431" i="54"/>
  <c r="AD431" i="54"/>
  <c r="R431" i="54"/>
  <c r="F431" i="54"/>
  <c r="AC431" i="54"/>
  <c r="Q431" i="54"/>
  <c r="AB431" i="54"/>
  <c r="P431" i="54"/>
  <c r="AA431" i="54"/>
  <c r="O431" i="54"/>
  <c r="Z431" i="54"/>
  <c r="N431" i="54"/>
  <c r="Y431" i="54"/>
  <c r="M431" i="54"/>
  <c r="E1430" i="54" l="1"/>
  <c r="AD1429" i="54"/>
  <c r="V1429" i="54"/>
  <c r="N1429" i="54"/>
  <c r="AC1429" i="54"/>
  <c r="U1429" i="54"/>
  <c r="M1429" i="54"/>
  <c r="AB1429" i="54"/>
  <c r="T1429" i="54"/>
  <c r="L1429" i="54"/>
  <c r="AA1429" i="54"/>
  <c r="S1429" i="54"/>
  <c r="K1429" i="54"/>
  <c r="Q1429" i="54"/>
  <c r="Z1429" i="54"/>
  <c r="R1429" i="54"/>
  <c r="J1429" i="54"/>
  <c r="AF1429" i="54"/>
  <c r="X1429" i="54"/>
  <c r="P1429" i="54"/>
  <c r="H1429" i="54"/>
  <c r="AE1429" i="54"/>
  <c r="W1429" i="54"/>
  <c r="O1429" i="54"/>
  <c r="G1429" i="54"/>
  <c r="Y1429" i="54"/>
  <c r="I1429" i="54"/>
  <c r="F1429" i="54"/>
  <c r="AF432" i="54"/>
  <c r="T432" i="54"/>
  <c r="H432" i="54"/>
  <c r="AE432" i="54"/>
  <c r="S432" i="54"/>
  <c r="G432" i="54"/>
  <c r="AD432" i="54"/>
  <c r="R432" i="54"/>
  <c r="F432" i="54"/>
  <c r="AC432" i="54"/>
  <c r="Q432" i="54"/>
  <c r="AB432" i="54"/>
  <c r="P432" i="54"/>
  <c r="AA432" i="54"/>
  <c r="O432" i="54"/>
  <c r="Z432" i="54"/>
  <c r="N432" i="54"/>
  <c r="Y432" i="54"/>
  <c r="M432" i="54"/>
  <c r="X432" i="54"/>
  <c r="L432" i="54"/>
  <c r="W432" i="54"/>
  <c r="K432" i="54"/>
  <c r="V432" i="54"/>
  <c r="J432" i="54"/>
  <c r="D433" i="54"/>
  <c r="U432" i="54"/>
  <c r="I432" i="54"/>
  <c r="E1431" i="54" l="1"/>
  <c r="AB1430" i="54"/>
  <c r="T1430" i="54"/>
  <c r="L1430" i="54"/>
  <c r="AA1430" i="54"/>
  <c r="S1430" i="54"/>
  <c r="K1430" i="54"/>
  <c r="Z1430" i="54"/>
  <c r="R1430" i="54"/>
  <c r="J1430" i="54"/>
  <c r="Y1430" i="54"/>
  <c r="Q1430" i="54"/>
  <c r="I1430" i="54"/>
  <c r="W1430" i="54"/>
  <c r="G1430" i="54"/>
  <c r="AF1430" i="54"/>
  <c r="X1430" i="54"/>
  <c r="P1430" i="54"/>
  <c r="H1430" i="54"/>
  <c r="F1430" i="54"/>
  <c r="AD1430" i="54"/>
  <c r="V1430" i="54"/>
  <c r="N1430" i="54"/>
  <c r="AC1430" i="54"/>
  <c r="U1430" i="54"/>
  <c r="M1430" i="54"/>
  <c r="AE1430" i="54"/>
  <c r="O1430" i="54"/>
  <c r="AB433" i="54"/>
  <c r="P433" i="54"/>
  <c r="AA433" i="54"/>
  <c r="O433" i="54"/>
  <c r="Z433" i="54"/>
  <c r="N433" i="54"/>
  <c r="Y433" i="54"/>
  <c r="M433" i="54"/>
  <c r="X433" i="54"/>
  <c r="L433" i="54"/>
  <c r="W433" i="54"/>
  <c r="K433" i="54"/>
  <c r="V433" i="54"/>
  <c r="J433" i="54"/>
  <c r="D434" i="54"/>
  <c r="U433" i="54"/>
  <c r="I433" i="54"/>
  <c r="AF433" i="54"/>
  <c r="T433" i="54"/>
  <c r="H433" i="54"/>
  <c r="AE433" i="54"/>
  <c r="S433" i="54"/>
  <c r="G433" i="54"/>
  <c r="AD433" i="54"/>
  <c r="R433" i="54"/>
  <c r="F433" i="54"/>
  <c r="AC433" i="54"/>
  <c r="Q433" i="54"/>
  <c r="E1432" i="54" l="1"/>
  <c r="Z1431" i="54"/>
  <c r="R1431" i="54"/>
  <c r="J1431" i="54"/>
  <c r="Y1431" i="54"/>
  <c r="Q1431" i="54"/>
  <c r="I1431" i="54"/>
  <c r="AF1431" i="54"/>
  <c r="X1431" i="54"/>
  <c r="P1431" i="54"/>
  <c r="H1431" i="54"/>
  <c r="AE1431" i="54"/>
  <c r="W1431" i="54"/>
  <c r="O1431" i="54"/>
  <c r="G1431" i="54"/>
  <c r="F1431" i="54"/>
  <c r="M1431" i="54"/>
  <c r="AD1431" i="54"/>
  <c r="V1431" i="54"/>
  <c r="N1431" i="54"/>
  <c r="AB1431" i="54"/>
  <c r="T1431" i="54"/>
  <c r="L1431" i="54"/>
  <c r="AA1431" i="54"/>
  <c r="S1431" i="54"/>
  <c r="K1431" i="54"/>
  <c r="AC1431" i="54"/>
  <c r="U1431" i="54"/>
  <c r="X434" i="54"/>
  <c r="L434" i="54"/>
  <c r="W434" i="54"/>
  <c r="K434" i="54"/>
  <c r="V434" i="54"/>
  <c r="J434" i="54"/>
  <c r="D435" i="54"/>
  <c r="U434" i="54"/>
  <c r="I434" i="54"/>
  <c r="AF434" i="54"/>
  <c r="T434" i="54"/>
  <c r="H434" i="54"/>
  <c r="AE434" i="54"/>
  <c r="S434" i="54"/>
  <c r="G434" i="54"/>
  <c r="AD434" i="54"/>
  <c r="R434" i="54"/>
  <c r="F434" i="54"/>
  <c r="AC434" i="54"/>
  <c r="Q434" i="54"/>
  <c r="AB434" i="54"/>
  <c r="P434" i="54"/>
  <c r="AA434" i="54"/>
  <c r="O434" i="54"/>
  <c r="Z434" i="54"/>
  <c r="N434" i="54"/>
  <c r="M434" i="54"/>
  <c r="Y434" i="54"/>
  <c r="AF1432" i="54" l="1"/>
  <c r="X1432" i="54"/>
  <c r="P1432" i="54"/>
  <c r="H1432" i="54"/>
  <c r="AE1432" i="54"/>
  <c r="W1432" i="54"/>
  <c r="O1432" i="54"/>
  <c r="G1432" i="54"/>
  <c r="AD1432" i="54"/>
  <c r="V1432" i="54"/>
  <c r="N1432" i="54"/>
  <c r="F1432" i="54"/>
  <c r="K1432" i="54"/>
  <c r="AC1432" i="54"/>
  <c r="U1432" i="54"/>
  <c r="M1432" i="54"/>
  <c r="AA1432" i="54"/>
  <c r="AB1432" i="54"/>
  <c r="T1432" i="54"/>
  <c r="L1432" i="54"/>
  <c r="S1432" i="54"/>
  <c r="Z1432" i="54"/>
  <c r="R1432" i="54"/>
  <c r="J1432" i="54"/>
  <c r="Y1432" i="54"/>
  <c r="Q1432" i="54"/>
  <c r="I1432" i="54"/>
  <c r="AF435" i="54"/>
  <c r="T435" i="54"/>
  <c r="H435" i="54"/>
  <c r="AE435" i="54"/>
  <c r="S435" i="54"/>
  <c r="G435" i="54"/>
  <c r="AD435" i="54"/>
  <c r="R435" i="54"/>
  <c r="F435" i="54"/>
  <c r="AC435" i="54"/>
  <c r="Q435" i="54"/>
  <c r="AB435" i="54"/>
  <c r="P435" i="54"/>
  <c r="AA435" i="54"/>
  <c r="O435" i="54"/>
  <c r="Z435" i="54"/>
  <c r="N435" i="54"/>
  <c r="Y435" i="54"/>
  <c r="M435" i="54"/>
  <c r="X435" i="54"/>
  <c r="L435" i="54"/>
  <c r="W435" i="54"/>
  <c r="K435" i="54"/>
  <c r="V435" i="54"/>
  <c r="J435" i="54"/>
  <c r="D436" i="54"/>
  <c r="U435" i="54"/>
  <c r="I435" i="54"/>
  <c r="AB436" i="54" l="1"/>
  <c r="P436" i="54"/>
  <c r="AA436" i="54"/>
  <c r="O436" i="54"/>
  <c r="Z436" i="54"/>
  <c r="N436" i="54"/>
  <c r="Y436" i="54"/>
  <c r="M436" i="54"/>
  <c r="X436" i="54"/>
  <c r="L436" i="54"/>
  <c r="W436" i="54"/>
  <c r="K436" i="54"/>
  <c r="V436" i="54"/>
  <c r="J436" i="54"/>
  <c r="D437" i="54"/>
  <c r="U436" i="54"/>
  <c r="I436" i="54"/>
  <c r="AF436" i="54"/>
  <c r="T436" i="54"/>
  <c r="H436" i="54"/>
  <c r="AE436" i="54"/>
  <c r="S436" i="54"/>
  <c r="G436" i="54"/>
  <c r="AD436" i="54"/>
  <c r="R436" i="54"/>
  <c r="F436" i="54"/>
  <c r="AC436" i="54"/>
  <c r="Q436" i="54"/>
  <c r="X437" i="54" l="1"/>
  <c r="L437" i="54"/>
  <c r="W437" i="54"/>
  <c r="K437" i="54"/>
  <c r="V437" i="54"/>
  <c r="J437" i="54"/>
  <c r="D438" i="54"/>
  <c r="U437" i="54"/>
  <c r="I437" i="54"/>
  <c r="AF437" i="54"/>
  <c r="T437" i="54"/>
  <c r="H437" i="54"/>
  <c r="AE437" i="54"/>
  <c r="S437" i="54"/>
  <c r="G437" i="54"/>
  <c r="AD437" i="54"/>
  <c r="R437" i="54"/>
  <c r="F437" i="54"/>
  <c r="AC437" i="54"/>
  <c r="Q437" i="54"/>
  <c r="AB437" i="54"/>
  <c r="P437" i="54"/>
  <c r="AA437" i="54"/>
  <c r="O437" i="54"/>
  <c r="Z437" i="54"/>
  <c r="N437" i="54"/>
  <c r="Y437" i="54"/>
  <c r="M437" i="54"/>
  <c r="AF438" i="54" l="1"/>
  <c r="T438" i="54"/>
  <c r="H438" i="54"/>
  <c r="AE438" i="54"/>
  <c r="S438" i="54"/>
  <c r="G438" i="54"/>
  <c r="AD438" i="54"/>
  <c r="R438" i="54"/>
  <c r="F438" i="54"/>
  <c r="AC438" i="54"/>
  <c r="Q438" i="54"/>
  <c r="AB438" i="54"/>
  <c r="P438" i="54"/>
  <c r="AA438" i="54"/>
  <c r="O438" i="54"/>
  <c r="Z438" i="54"/>
  <c r="N438" i="54"/>
  <c r="Y438" i="54"/>
  <c r="M438" i="54"/>
  <c r="X438" i="54"/>
  <c r="L438" i="54"/>
  <c r="W438" i="54"/>
  <c r="K438" i="54"/>
  <c r="V438" i="54"/>
  <c r="J438" i="54"/>
  <c r="D439" i="54"/>
  <c r="U438" i="54"/>
  <c r="I438" i="54"/>
  <c r="AB439" i="54" l="1"/>
  <c r="P439" i="54"/>
  <c r="AA439" i="54"/>
  <c r="O439" i="54"/>
  <c r="Z439" i="54"/>
  <c r="N439" i="54"/>
  <c r="Y439" i="54"/>
  <c r="M439" i="54"/>
  <c r="X439" i="54"/>
  <c r="L439" i="54"/>
  <c r="W439" i="54"/>
  <c r="K439" i="54"/>
  <c r="V439" i="54"/>
  <c r="J439" i="54"/>
  <c r="D440" i="54"/>
  <c r="U439" i="54"/>
  <c r="I439" i="54"/>
  <c r="AF439" i="54"/>
  <c r="T439" i="54"/>
  <c r="H439" i="54"/>
  <c r="AE439" i="54"/>
  <c r="S439" i="54"/>
  <c r="G439" i="54"/>
  <c r="AD439" i="54"/>
  <c r="R439" i="54"/>
  <c r="F439" i="54"/>
  <c r="Q439" i="54"/>
  <c r="AC439" i="54"/>
  <c r="X440" i="54" l="1"/>
  <c r="L440" i="54"/>
  <c r="W440" i="54"/>
  <c r="K440" i="54"/>
  <c r="V440" i="54"/>
  <c r="J440" i="54"/>
  <c r="D441" i="54"/>
  <c r="U440" i="54"/>
  <c r="I440" i="54"/>
  <c r="AF440" i="54"/>
  <c r="T440" i="54"/>
  <c r="H440" i="54"/>
  <c r="AE440" i="54"/>
  <c r="S440" i="54"/>
  <c r="G440" i="54"/>
  <c r="AD440" i="54"/>
  <c r="R440" i="54"/>
  <c r="F440" i="54"/>
  <c r="AC440" i="54"/>
  <c r="Q440" i="54"/>
  <c r="AB440" i="54"/>
  <c r="P440" i="54"/>
  <c r="AA440" i="54"/>
  <c r="O440" i="54"/>
  <c r="Z440" i="54"/>
  <c r="N440" i="54"/>
  <c r="Y440" i="54"/>
  <c r="M440" i="54"/>
  <c r="AF441" i="54" l="1"/>
  <c r="T441" i="54"/>
  <c r="H441" i="54"/>
  <c r="AE441" i="54"/>
  <c r="S441" i="54"/>
  <c r="G441" i="54"/>
  <c r="AD441" i="54"/>
  <c r="R441" i="54"/>
  <c r="F441" i="54"/>
  <c r="AC441" i="54"/>
  <c r="Q441" i="54"/>
  <c r="AB441" i="54"/>
  <c r="P441" i="54"/>
  <c r="AA441" i="54"/>
  <c r="O441" i="54"/>
  <c r="Z441" i="54"/>
  <c r="N441" i="54"/>
  <c r="Y441" i="54"/>
  <c r="M441" i="54"/>
  <c r="X441" i="54"/>
  <c r="L441" i="54"/>
  <c r="W441" i="54"/>
  <c r="K441" i="54"/>
  <c r="V441" i="54"/>
  <c r="J441" i="54"/>
  <c r="D442" i="54"/>
  <c r="U441" i="54"/>
  <c r="I441" i="54"/>
  <c r="AB442" i="54" l="1"/>
  <c r="P442" i="54"/>
  <c r="AA442" i="54"/>
  <c r="O442" i="54"/>
  <c r="Z442" i="54"/>
  <c r="N442" i="54"/>
  <c r="Y442" i="54"/>
  <c r="M442" i="54"/>
  <c r="X442" i="54"/>
  <c r="L442" i="54"/>
  <c r="W442" i="54"/>
  <c r="K442" i="54"/>
  <c r="V442" i="54"/>
  <c r="J442" i="54"/>
  <c r="D443" i="54"/>
  <c r="U442" i="54"/>
  <c r="I442" i="54"/>
  <c r="AF442" i="54"/>
  <c r="T442" i="54"/>
  <c r="H442" i="54"/>
  <c r="AE442" i="54"/>
  <c r="S442" i="54"/>
  <c r="G442" i="54"/>
  <c r="AD442" i="54"/>
  <c r="R442" i="54"/>
  <c r="F442" i="54"/>
  <c r="AC442" i="54"/>
  <c r="Q442" i="54"/>
  <c r="X443" i="54" l="1"/>
  <c r="L443" i="54"/>
  <c r="W443" i="54"/>
  <c r="K443" i="54"/>
  <c r="V443" i="54"/>
  <c r="J443" i="54"/>
  <c r="D444" i="54"/>
  <c r="U443" i="54"/>
  <c r="I443" i="54"/>
  <c r="AF443" i="54"/>
  <c r="T443" i="54"/>
  <c r="H443" i="54"/>
  <c r="AE443" i="54"/>
  <c r="S443" i="54"/>
  <c r="G443" i="54"/>
  <c r="AD443" i="54"/>
  <c r="R443" i="54"/>
  <c r="F443" i="54"/>
  <c r="AC443" i="54"/>
  <c r="Q443" i="54"/>
  <c r="AB443" i="54"/>
  <c r="P443" i="54"/>
  <c r="AA443" i="54"/>
  <c r="O443" i="54"/>
  <c r="Z443" i="54"/>
  <c r="N443" i="54"/>
  <c r="Y443" i="54"/>
  <c r="M443" i="54"/>
  <c r="AF444" i="54" l="1"/>
  <c r="T444" i="54"/>
  <c r="H444" i="54"/>
  <c r="AE444" i="54"/>
  <c r="S444" i="54"/>
  <c r="G444" i="54"/>
  <c r="AD444" i="54"/>
  <c r="R444" i="54"/>
  <c r="F444" i="54"/>
  <c r="AC444" i="54"/>
  <c r="Q444" i="54"/>
  <c r="AB444" i="54"/>
  <c r="P444" i="54"/>
  <c r="AA444" i="54"/>
  <c r="O444" i="54"/>
  <c r="Z444" i="54"/>
  <c r="N444" i="54"/>
  <c r="Y444" i="54"/>
  <c r="M444" i="54"/>
  <c r="X444" i="54"/>
  <c r="L444" i="54"/>
  <c r="W444" i="54"/>
  <c r="K444" i="54"/>
  <c r="V444" i="54"/>
  <c r="J444" i="54"/>
  <c r="I444" i="54"/>
  <c r="U444" i="54"/>
  <c r="H54" i="36" l="1"/>
  <c r="J54" i="36"/>
  <c r="I54" i="36"/>
  <c r="B238" i="42" l="1"/>
  <c r="B99" i="42"/>
  <c r="N42" i="52" l="1"/>
  <c r="N41" i="52"/>
  <c r="N39" i="52"/>
  <c r="N38" i="52"/>
  <c r="P41" i="52"/>
  <c r="Q36" i="52"/>
  <c r="P36" i="52"/>
  <c r="O36" i="52"/>
  <c r="P114" i="48" l="1"/>
  <c r="P113" i="48"/>
  <c r="P112" i="48"/>
  <c r="K125" i="48"/>
  <c r="K124" i="48"/>
  <c r="K120" i="48"/>
  <c r="K119" i="48"/>
  <c r="K118" i="48"/>
  <c r="K117" i="48"/>
  <c r="K116" i="48"/>
  <c r="K115" i="48"/>
  <c r="K114" i="48"/>
  <c r="K113" i="48"/>
  <c r="K112" i="48"/>
  <c r="N111" i="48"/>
  <c r="K103" i="48"/>
  <c r="K100" i="48"/>
  <c r="K99" i="48"/>
  <c r="N97" i="48"/>
  <c r="M97" i="48"/>
  <c r="L97" i="48"/>
  <c r="M89" i="48" l="1"/>
  <c r="M88" i="48"/>
  <c r="M87" i="48"/>
  <c r="M86" i="48"/>
  <c r="M85" i="48"/>
  <c r="M84" i="48"/>
  <c r="O83" i="48"/>
  <c r="N83" i="48"/>
  <c r="L72" i="48" l="1"/>
  <c r="L71" i="48"/>
  <c r="L70" i="48"/>
  <c r="L69" i="48"/>
  <c r="K69" i="48"/>
  <c r="L68" i="48"/>
  <c r="L67" i="48"/>
  <c r="K67" i="48"/>
  <c r="K61" i="48"/>
  <c r="K60" i="48"/>
  <c r="K59" i="48"/>
  <c r="N58" i="48"/>
  <c r="K58" i="48"/>
  <c r="K50" i="48"/>
  <c r="J50" i="48" s="1"/>
  <c r="K49" i="48"/>
  <c r="I50" i="48" s="1"/>
  <c r="O32" i="48"/>
  <c r="N32" i="48"/>
  <c r="M32" i="48"/>
  <c r="L32" i="48"/>
  <c r="Q26" i="48"/>
  <c r="P26" i="48"/>
  <c r="AA23" i="36" l="1"/>
  <c r="AB23" i="36"/>
  <c r="AC23" i="36"/>
  <c r="AD23" i="36"/>
  <c r="AB18" i="36"/>
  <c r="AC18" i="36"/>
  <c r="AD18" i="36"/>
  <c r="AB19" i="36"/>
  <c r="AC19" i="36"/>
  <c r="AD19" i="36"/>
  <c r="AB20" i="36"/>
  <c r="AC20" i="36"/>
  <c r="AD20" i="36"/>
  <c r="AB21" i="36"/>
  <c r="AC21" i="36"/>
  <c r="AD21" i="36"/>
  <c r="AB22" i="36"/>
  <c r="AC22" i="36"/>
  <c r="AD22" i="36"/>
  <c r="AA19" i="36"/>
  <c r="AA20" i="36"/>
  <c r="AA21" i="36"/>
  <c r="AA22" i="36"/>
  <c r="AA18" i="36"/>
  <c r="P193" i="42" l="1"/>
  <c r="Q193" i="42" s="1"/>
  <c r="R193" i="42" s="1"/>
  <c r="S193" i="42" s="1"/>
  <c r="T193" i="42" s="1"/>
  <c r="M49" i="48" l="1"/>
  <c r="N50" i="48"/>
  <c r="N49" i="48"/>
  <c r="O50" i="48"/>
  <c r="L50" i="48"/>
  <c r="O49" i="48"/>
  <c r="L49" i="48"/>
  <c r="M50" i="48"/>
  <c r="D89" i="42"/>
  <c r="D88" i="42"/>
  <c r="B53" i="42"/>
  <c r="B85" i="42" s="1"/>
  <c r="B94" i="42" s="1"/>
  <c r="B51" i="42"/>
  <c r="B83" i="42" s="1"/>
  <c r="B50" i="42"/>
  <c r="B82" i="42" s="1"/>
  <c r="F2" i="43"/>
  <c r="C5" i="40"/>
  <c r="G2" i="43" l="1"/>
  <c r="F3" i="43"/>
  <c r="O40" i="48"/>
  <c r="O44" i="48"/>
  <c r="O53" i="48" s="1"/>
  <c r="O51" i="48" s="1"/>
  <c r="L40" i="48"/>
  <c r="L44" i="48"/>
  <c r="L53" i="48" s="1"/>
  <c r="L51" i="48" s="1"/>
  <c r="N40" i="48"/>
  <c r="N41" i="48" s="1"/>
  <c r="N44" i="48"/>
  <c r="N53" i="48" s="1"/>
  <c r="N51" i="48" s="1"/>
  <c r="R111" i="48"/>
  <c r="M111" i="48"/>
  <c r="L111" i="48"/>
  <c r="M40" i="48"/>
  <c r="M44" i="48"/>
  <c r="M53" i="48" s="1"/>
  <c r="M51" i="48" s="1"/>
  <c r="Q111" i="48"/>
  <c r="E182" i="42"/>
  <c r="E185" i="42"/>
  <c r="D182" i="42"/>
  <c r="E184" i="42"/>
  <c r="E183" i="42"/>
  <c r="R181" i="42" s="1"/>
  <c r="N59" i="48" s="1"/>
  <c r="B17" i="43"/>
  <c r="L31" i="43" s="1"/>
  <c r="U31" i="43" s="1"/>
  <c r="B91" i="42"/>
  <c r="B92" i="42"/>
  <c r="F4" i="43" l="1"/>
  <c r="F5" i="43"/>
  <c r="H2" i="43"/>
  <c r="G3" i="43"/>
  <c r="O54" i="48"/>
  <c r="O55" i="48"/>
  <c r="O42" i="48"/>
  <c r="O41" i="48"/>
  <c r="M42" i="48"/>
  <c r="N55" i="48"/>
  <c r="L42" i="48"/>
  <c r="M54" i="48"/>
  <c r="L55" i="48"/>
  <c r="N42" i="48"/>
  <c r="M41" i="48"/>
  <c r="M55" i="48"/>
  <c r="L54" i="48"/>
  <c r="N54" i="48"/>
  <c r="L41" i="48"/>
  <c r="M52" i="48"/>
  <c r="O52" i="48"/>
  <c r="L52" i="48"/>
  <c r="N52" i="48"/>
  <c r="N194" i="42"/>
  <c r="C22" i="40"/>
  <c r="B22" i="40"/>
  <c r="A22" i="40"/>
  <c r="H3" i="43" l="1"/>
  <c r="H5" i="43" s="1"/>
  <c r="H4" i="43"/>
  <c r="I2" i="43"/>
  <c r="G4" i="43"/>
  <c r="G5" i="43"/>
  <c r="S194" i="42"/>
  <c r="T194" i="42"/>
  <c r="O76" i="48" s="1"/>
  <c r="P194" i="42"/>
  <c r="O194" i="42"/>
  <c r="R194" i="42"/>
  <c r="Q194" i="42"/>
  <c r="L43" i="48"/>
  <c r="N43" i="48"/>
  <c r="M43" i="48"/>
  <c r="O43" i="48"/>
  <c r="N76" i="48"/>
  <c r="J52" i="48"/>
  <c r="J51" i="48"/>
  <c r="H51" i="48"/>
  <c r="I52" i="48"/>
  <c r="I51" i="48"/>
  <c r="H52" i="48"/>
  <c r="L125" i="48"/>
  <c r="L124" i="48"/>
  <c r="K185" i="42"/>
  <c r="L185" i="42" s="1"/>
  <c r="K184" i="42"/>
  <c r="L184" i="42" s="1"/>
  <c r="K181" i="42"/>
  <c r="L181" i="42" s="1"/>
  <c r="R182" i="42" s="1"/>
  <c r="N60" i="48" s="1"/>
  <c r="I77" i="40"/>
  <c r="J74" i="40"/>
  <c r="J73" i="40"/>
  <c r="J72" i="40"/>
  <c r="J71" i="40"/>
  <c r="I76" i="40"/>
  <c r="I75" i="40"/>
  <c r="I70" i="40"/>
  <c r="I64" i="40"/>
  <c r="R56" i="40"/>
  <c r="Q56" i="40"/>
  <c r="P56" i="40"/>
  <c r="O56" i="40"/>
  <c r="N56" i="40"/>
  <c r="M56" i="40"/>
  <c r="L56" i="40"/>
  <c r="K56" i="40"/>
  <c r="J56" i="40"/>
  <c r="D185" i="42"/>
  <c r="D184" i="42"/>
  <c r="L24" i="40"/>
  <c r="K25" i="40"/>
  <c r="J25" i="40"/>
  <c r="I17" i="40"/>
  <c r="I16" i="40"/>
  <c r="I7" i="40"/>
  <c r="I6" i="40"/>
  <c r="J14" i="38"/>
  <c r="J32" i="38" s="1"/>
  <c r="J13" i="38"/>
  <c r="C11" i="38"/>
  <c r="C10" i="38"/>
  <c r="L29" i="38"/>
  <c r="I3" i="43" l="1"/>
  <c r="I5" i="43" s="1"/>
  <c r="I4" i="43"/>
  <c r="J2" i="43"/>
  <c r="T68" i="48"/>
  <c r="Q76" i="48"/>
  <c r="I46" i="48"/>
  <c r="J45" i="48"/>
  <c r="J46" i="48"/>
  <c r="I45" i="48"/>
  <c r="F116" i="48"/>
  <c r="F49" i="48"/>
  <c r="N197" i="42"/>
  <c r="N196" i="42"/>
  <c r="I65" i="40"/>
  <c r="J15" i="38"/>
  <c r="J33" i="38" s="1"/>
  <c r="D183" i="42"/>
  <c r="N77" i="48" s="1"/>
  <c r="I66" i="40"/>
  <c r="J31" i="38"/>
  <c r="J4" i="43" l="1"/>
  <c r="J3" i="43"/>
  <c r="J5" i="43" s="1"/>
  <c r="K2" i="43"/>
  <c r="Q196" i="42"/>
  <c r="T196" i="42"/>
  <c r="O78" i="48" s="1"/>
  <c r="O196" i="42"/>
  <c r="S196" i="42"/>
  <c r="R196" i="42"/>
  <c r="P196" i="42"/>
  <c r="T197" i="42"/>
  <c r="O79" i="48" s="1"/>
  <c r="P197" i="42"/>
  <c r="O197" i="42"/>
  <c r="Q197" i="42"/>
  <c r="S197" i="42"/>
  <c r="R197" i="42"/>
  <c r="F39" i="48"/>
  <c r="L101" i="42" s="1"/>
  <c r="N78" i="48"/>
  <c r="N79" i="48"/>
  <c r="N33" i="48"/>
  <c r="T67" i="48"/>
  <c r="R184" i="42"/>
  <c r="N61" i="48" s="1"/>
  <c r="N195" i="42"/>
  <c r="F58" i="48" l="1"/>
  <c r="B187" i="42" s="1"/>
  <c r="K4" i="43"/>
  <c r="K3" i="43"/>
  <c r="K5" i="43" s="1"/>
  <c r="L2" i="43"/>
  <c r="T70" i="48"/>
  <c r="T69" i="48"/>
  <c r="R195" i="42"/>
  <c r="Q195" i="42"/>
  <c r="P195" i="42"/>
  <c r="O195" i="42"/>
  <c r="S195" i="42"/>
  <c r="T195" i="42"/>
  <c r="O77" i="48" s="1"/>
  <c r="Q79" i="48"/>
  <c r="S78" i="48"/>
  <c r="T78" i="48" s="1"/>
  <c r="Q78" i="48"/>
  <c r="L4" i="43" l="1"/>
  <c r="L3" i="43"/>
  <c r="L5" i="43" s="1"/>
  <c r="M2" i="43"/>
  <c r="Q77" i="48"/>
  <c r="Q80" i="48" s="1"/>
  <c r="S77" i="48"/>
  <c r="T77" i="48" s="1"/>
  <c r="M4" i="43" l="1"/>
  <c r="M3" i="43"/>
  <c r="M5" i="43" s="1"/>
  <c r="N2" i="43"/>
  <c r="F76" i="48"/>
  <c r="L199" i="42" s="1"/>
  <c r="N4" i="43" l="1"/>
  <c r="N3" i="43"/>
  <c r="N5" i="43" s="1"/>
  <c r="O2" i="43"/>
  <c r="O3" i="43" l="1"/>
  <c r="O5" i="43" s="1"/>
  <c r="O4" i="43"/>
  <c r="P2" i="43"/>
  <c r="EV6" i="40"/>
  <c r="ET6" i="40"/>
  <c r="AM6" i="40"/>
  <c r="AU6" i="40"/>
  <c r="P3" i="43" l="1"/>
  <c r="P5" i="43" s="1"/>
  <c r="P4" i="43"/>
  <c r="Q2" i="43"/>
  <c r="DD7" i="40"/>
  <c r="W6" i="40"/>
  <c r="DU6" i="40"/>
  <c r="FH6" i="40"/>
  <c r="FZ6" i="40"/>
  <c r="Z6" i="40"/>
  <c r="M6" i="40"/>
  <c r="CU6" i="40"/>
  <c r="FX7" i="40"/>
  <c r="GG6" i="40"/>
  <c r="CO6" i="40"/>
  <c r="EB6" i="40"/>
  <c r="AV6" i="40"/>
  <c r="FP7" i="40"/>
  <c r="N6" i="40"/>
  <c r="FA6" i="40"/>
  <c r="BI6" i="40"/>
  <c r="CV6" i="40"/>
  <c r="DP6" i="40"/>
  <c r="FJ6" i="40"/>
  <c r="DK6" i="40"/>
  <c r="CY6" i="40"/>
  <c r="FR6" i="40"/>
  <c r="EL6" i="40"/>
  <c r="FX6" i="40"/>
  <c r="ER6" i="40"/>
  <c r="DL6" i="40"/>
  <c r="CF6" i="40"/>
  <c r="AZ6" i="40"/>
  <c r="T6" i="40"/>
  <c r="AX6" i="40"/>
  <c r="FL6" i="40"/>
  <c r="EQ6" i="40"/>
  <c r="AU7" i="40"/>
  <c r="CA7" i="40"/>
  <c r="EU6" i="40"/>
  <c r="BS6" i="40"/>
  <c r="EA6" i="40"/>
  <c r="FK7" i="40"/>
  <c r="FH7" i="40"/>
  <c r="GD6" i="40"/>
  <c r="DG6" i="40"/>
  <c r="ES6" i="40"/>
  <c r="DM6" i="40"/>
  <c r="U6" i="40"/>
  <c r="GF6" i="40"/>
  <c r="CN6" i="40"/>
  <c r="BH6" i="40"/>
  <c r="FN6" i="40"/>
  <c r="DZ6" i="40"/>
  <c r="BF6" i="40"/>
  <c r="DH6" i="40"/>
  <c r="AN6" i="40"/>
  <c r="EM6" i="40"/>
  <c r="CX6" i="40"/>
  <c r="BR6" i="40"/>
  <c r="AL6" i="40"/>
  <c r="GE6" i="40"/>
  <c r="EY6" i="40"/>
  <c r="DS6" i="40"/>
  <c r="CM6" i="40"/>
  <c r="BG6" i="40"/>
  <c r="DR6" i="40"/>
  <c r="R6" i="40"/>
  <c r="EF6" i="40"/>
  <c r="DE7" i="40"/>
  <c r="BY7" i="40"/>
  <c r="M7" i="40"/>
  <c r="BH7" i="40"/>
  <c r="AB7" i="40"/>
  <c r="GI6" i="40"/>
  <c r="AR7" i="40"/>
  <c r="GA7" i="40"/>
  <c r="EY7" i="40"/>
  <c r="GA6" i="40"/>
  <c r="FQ6" i="40"/>
  <c r="EK6" i="40"/>
  <c r="DE6" i="40"/>
  <c r="BY6" i="40"/>
  <c r="AS6" i="40"/>
  <c r="AA6" i="40"/>
  <c r="CD6" i="40"/>
  <c r="BL6" i="40"/>
  <c r="AF6" i="40"/>
  <c r="EC7" i="40"/>
  <c r="CW7" i="40"/>
  <c r="BQ7" i="40"/>
  <c r="EZ7" i="40"/>
  <c r="DS7" i="40"/>
  <c r="CM7" i="40"/>
  <c r="BG7" i="40"/>
  <c r="AA7" i="40"/>
  <c r="AK6" i="40"/>
  <c r="BX6" i="40"/>
  <c r="AR6" i="40"/>
  <c r="DJ6" i="40"/>
  <c r="BV6" i="40"/>
  <c r="AP6" i="40"/>
  <c r="DO6" i="40"/>
  <c r="DN6" i="40"/>
  <c r="CH6" i="40"/>
  <c r="FO6" i="40"/>
  <c r="BW6" i="40"/>
  <c r="EV7" i="40"/>
  <c r="GB7" i="40"/>
  <c r="FA7" i="40"/>
  <c r="CN7" i="40"/>
  <c r="FI7" i="40"/>
  <c r="EH7" i="40"/>
  <c r="DB7" i="40"/>
  <c r="BV7" i="40"/>
  <c r="AP7" i="40"/>
  <c r="J7" i="40"/>
  <c r="CR7" i="40"/>
  <c r="BL7" i="40"/>
  <c r="AF7" i="40"/>
  <c r="FV7" i="40"/>
  <c r="DF7" i="40"/>
  <c r="BZ7" i="40"/>
  <c r="AT7" i="40"/>
  <c r="N7" i="40"/>
  <c r="FK6" i="40"/>
  <c r="CA6" i="40"/>
  <c r="BB6" i="40"/>
  <c r="K6" i="40"/>
  <c r="AH6" i="40"/>
  <c r="GB6" i="40"/>
  <c r="CB6" i="40"/>
  <c r="P6" i="40"/>
  <c r="BK6" i="40"/>
  <c r="EX6" i="40"/>
  <c r="CZ6" i="40"/>
  <c r="AE7" i="40"/>
  <c r="GC7" i="40"/>
  <c r="CF7" i="40"/>
  <c r="AZ7" i="40"/>
  <c r="T7" i="40"/>
  <c r="DG7" i="40"/>
  <c r="W7" i="40"/>
  <c r="BC7" i="40"/>
  <c r="GH6" i="40"/>
  <c r="FB6" i="40"/>
  <c r="AC6" i="40"/>
  <c r="BP6" i="40"/>
  <c r="AJ6" i="40"/>
  <c r="EI6" i="40"/>
  <c r="DC6" i="40"/>
  <c r="AQ6" i="40"/>
  <c r="FV6" i="40"/>
  <c r="EH6" i="40"/>
  <c r="DB6" i="40"/>
  <c r="BN6" i="40"/>
  <c r="DM7" i="40"/>
  <c r="BA7" i="40"/>
  <c r="U7" i="40"/>
  <c r="DH7" i="40"/>
  <c r="CB7" i="40"/>
  <c r="AV7" i="40"/>
  <c r="P7" i="40"/>
  <c r="DV7" i="40"/>
  <c r="CP7" i="40"/>
  <c r="BJ7" i="40"/>
  <c r="AD7" i="40"/>
  <c r="DF6" i="40"/>
  <c r="BZ6" i="40"/>
  <c r="AT6" i="40"/>
  <c r="FY6" i="40"/>
  <c r="CG6" i="40"/>
  <c r="BA6" i="40"/>
  <c r="EZ6" i="40"/>
  <c r="DT6" i="40"/>
  <c r="AB6" i="40"/>
  <c r="FG6" i="40"/>
  <c r="BO6" i="40"/>
  <c r="AI6" i="40"/>
  <c r="CL6" i="40"/>
  <c r="FT6" i="40"/>
  <c r="EN6" i="40"/>
  <c r="BT6" i="40"/>
  <c r="AS7" i="40"/>
  <c r="DT7" i="40"/>
  <c r="EA7" i="40"/>
  <c r="CU7" i="40"/>
  <c r="BO7" i="40"/>
  <c r="AI7" i="40"/>
  <c r="FQ7" i="40"/>
  <c r="FY7" i="40"/>
  <c r="AM7" i="40"/>
  <c r="CQ7" i="40"/>
  <c r="EE7" i="40"/>
  <c r="ER7" i="40"/>
  <c r="DL7" i="40"/>
  <c r="DZ7" i="40"/>
  <c r="CT7" i="40"/>
  <c r="BN7" i="40"/>
  <c r="AH7" i="40"/>
  <c r="FF7" i="40"/>
  <c r="FS7" i="40"/>
  <c r="EJ7" i="40"/>
  <c r="BX7" i="40"/>
  <c r="L7" i="40"/>
  <c r="EQ7" i="40"/>
  <c r="DK7" i="40"/>
  <c r="CE7" i="40"/>
  <c r="AY7" i="40"/>
  <c r="S7" i="40"/>
  <c r="DR7" i="40"/>
  <c r="CL7" i="40"/>
  <c r="BF7" i="40"/>
  <c r="Z7" i="40"/>
  <c r="FG7" i="40"/>
  <c r="CJ7" i="40"/>
  <c r="BD7" i="40"/>
  <c r="X7" i="40"/>
  <c r="ED7" i="40"/>
  <c r="CX7" i="40"/>
  <c r="BR7" i="40"/>
  <c r="AL7" i="40"/>
  <c r="O7" i="40"/>
  <c r="FS6" i="40"/>
  <c r="EE6" i="40"/>
  <c r="CI6" i="40"/>
  <c r="BC6" i="40"/>
  <c r="O6" i="40"/>
  <c r="AD6" i="40"/>
  <c r="DV6" i="40"/>
  <c r="CP6" i="40"/>
  <c r="BJ6" i="40"/>
  <c r="V6" i="40"/>
  <c r="FI6" i="40"/>
  <c r="EC6" i="40"/>
  <c r="CW6" i="40"/>
  <c r="BQ6" i="40"/>
  <c r="FP6" i="40"/>
  <c r="EJ6" i="40"/>
  <c r="DD6" i="40"/>
  <c r="L6" i="40"/>
  <c r="FW6" i="40"/>
  <c r="CE6" i="40"/>
  <c r="AY6" i="40"/>
  <c r="S6" i="40"/>
  <c r="EP6" i="40"/>
  <c r="FD6" i="40"/>
  <c r="DX6" i="40"/>
  <c r="CR6" i="40"/>
  <c r="BD6" i="40"/>
  <c r="X6" i="40"/>
  <c r="FB7" i="40"/>
  <c r="DU7" i="40"/>
  <c r="CO7" i="40"/>
  <c r="FT7" i="40"/>
  <c r="FJ7" i="40"/>
  <c r="EB7" i="40"/>
  <c r="CV7" i="40"/>
  <c r="BP7" i="40"/>
  <c r="AJ7" i="40"/>
  <c r="FR7" i="40"/>
  <c r="EI7" i="40"/>
  <c r="DC7" i="40"/>
  <c r="BW7" i="40"/>
  <c r="AQ7" i="40"/>
  <c r="K7" i="40"/>
  <c r="FZ7" i="40"/>
  <c r="EP7" i="40"/>
  <c r="DJ7" i="40"/>
  <c r="CD7" i="40"/>
  <c r="AX7" i="40"/>
  <c r="R7" i="40"/>
  <c r="EX7" i="40"/>
  <c r="FO7" i="40"/>
  <c r="CZ7" i="40"/>
  <c r="BT7" i="40"/>
  <c r="AN7" i="40"/>
  <c r="GE7" i="40"/>
  <c r="DN7" i="40"/>
  <c r="CH7" i="40"/>
  <c r="BB7" i="40"/>
  <c r="V7" i="40"/>
  <c r="FW7" i="40"/>
  <c r="CY7" i="40"/>
  <c r="CI7" i="40"/>
  <c r="DW7" i="40"/>
  <c r="DO7" i="40"/>
  <c r="J6" i="40"/>
  <c r="GG7" i="40"/>
  <c r="BS7" i="40"/>
  <c r="FN7" i="40"/>
  <c r="GF7" i="40"/>
  <c r="GH7" i="40"/>
  <c r="ET7" i="40"/>
  <c r="EL7" i="40"/>
  <c r="BK7" i="40"/>
  <c r="FU7" i="40"/>
  <c r="CC6" i="40"/>
  <c r="FD7" i="40"/>
  <c r="EG7" i="40"/>
  <c r="DA7" i="40"/>
  <c r="BU7" i="40"/>
  <c r="AO7" i="40"/>
  <c r="EW7" i="40"/>
  <c r="DP7" i="40"/>
  <c r="FM7" i="40"/>
  <c r="BM6" i="40"/>
  <c r="AW6" i="40"/>
  <c r="FE6" i="40"/>
  <c r="EW6" i="40"/>
  <c r="Q6" i="40"/>
  <c r="GC6" i="40"/>
  <c r="FL7" i="40"/>
  <c r="GI7" i="40"/>
  <c r="DY7" i="40"/>
  <c r="CS7" i="40"/>
  <c r="BM7" i="40"/>
  <c r="AG7" i="40"/>
  <c r="EN7" i="40"/>
  <c r="FC7" i="40"/>
  <c r="EU7" i="40"/>
  <c r="CS6" i="40"/>
  <c r="CK6" i="40"/>
  <c r="DQ6" i="40"/>
  <c r="DQ7" i="40"/>
  <c r="CK7" i="40"/>
  <c r="BE7" i="40"/>
  <c r="Y7" i="40"/>
  <c r="EF7" i="40"/>
  <c r="DI6" i="40"/>
  <c r="FE7" i="40"/>
  <c r="AG6" i="40"/>
  <c r="Y6" i="40"/>
  <c r="EO6" i="40"/>
  <c r="BE6" i="40"/>
  <c r="EO7" i="40"/>
  <c r="DI7" i="40"/>
  <c r="CC7" i="40"/>
  <c r="AW7" i="40"/>
  <c r="Q7" i="40"/>
  <c r="DX7" i="40"/>
  <c r="EM7" i="40"/>
  <c r="FU6" i="40"/>
  <c r="DY6" i="40"/>
  <c r="AO6" i="40"/>
  <c r="BU6" i="40"/>
  <c r="FM6" i="40"/>
  <c r="DA6" i="40"/>
  <c r="EG6" i="40"/>
  <c r="BI7" i="40"/>
  <c r="GD7" i="40"/>
  <c r="AK7" i="40"/>
  <c r="AC7" i="40"/>
  <c r="ES7" i="40"/>
  <c r="CG7" i="40"/>
  <c r="EK7" i="40"/>
  <c r="K66" i="40"/>
  <c r="ED6" i="40"/>
  <c r="CQ6" i="40"/>
  <c r="FF6" i="40"/>
  <c r="CJ6" i="40"/>
  <c r="DW6" i="40"/>
  <c r="CT6" i="40"/>
  <c r="AE6" i="40"/>
  <c r="Q4" i="43" l="1"/>
  <c r="Q3" i="43"/>
  <c r="Q5" i="43" s="1"/>
  <c r="R2" i="43"/>
  <c r="FC6" i="40"/>
  <c r="L32" i="38"/>
  <c r="R4" i="43" l="1"/>
  <c r="R3" i="43"/>
  <c r="R5" i="43" s="1"/>
  <c r="S2" i="43"/>
  <c r="P17" i="43"/>
  <c r="I50" i="42"/>
  <c r="Q17" i="43"/>
  <c r="K17" i="43"/>
  <c r="D17" i="43"/>
  <c r="S17" i="43"/>
  <c r="E51" i="42"/>
  <c r="E17" i="43"/>
  <c r="M17" i="43"/>
  <c r="C17" i="43"/>
  <c r="I17" i="43"/>
  <c r="E50" i="42"/>
  <c r="G51" i="42"/>
  <c r="H50" i="42"/>
  <c r="J51" i="42"/>
  <c r="G17" i="43"/>
  <c r="K35" i="40"/>
  <c r="M117" i="48" s="1"/>
  <c r="H17" i="43"/>
  <c r="F50" i="42"/>
  <c r="K41" i="40"/>
  <c r="R113" i="48" s="1"/>
  <c r="L17" i="43"/>
  <c r="H51" i="42"/>
  <c r="G50" i="42"/>
  <c r="R17" i="43"/>
  <c r="J50" i="42"/>
  <c r="F17" i="43"/>
  <c r="F51" i="42"/>
  <c r="I51" i="42"/>
  <c r="T17" i="43"/>
  <c r="N17" i="43"/>
  <c r="O17" i="43"/>
  <c r="J17" i="43"/>
  <c r="J42" i="40"/>
  <c r="Q114" i="48" s="1"/>
  <c r="J41" i="40"/>
  <c r="Q113" i="48" s="1"/>
  <c r="J40" i="40"/>
  <c r="Q112" i="48" s="1"/>
  <c r="L31" i="38"/>
  <c r="K65" i="40"/>
  <c r="L15" i="38"/>
  <c r="L21" i="38" s="1"/>
  <c r="S4" i="43" l="1"/>
  <c r="S3" i="43"/>
  <c r="S5" i="43" s="1"/>
  <c r="T2" i="43"/>
  <c r="K30" i="40"/>
  <c r="M112" i="48" s="1"/>
  <c r="K31" i="40"/>
  <c r="M113" i="48" s="1"/>
  <c r="K42" i="40"/>
  <c r="R114" i="48" s="1"/>
  <c r="K40" i="40"/>
  <c r="R112" i="48" s="1"/>
  <c r="K34" i="40"/>
  <c r="M116" i="48" s="1"/>
  <c r="I53" i="42"/>
  <c r="I54" i="42" s="1"/>
  <c r="E53" i="42"/>
  <c r="E54" i="42" s="1"/>
  <c r="G53" i="42"/>
  <c r="G54" i="42" s="1"/>
  <c r="J53" i="42"/>
  <c r="J54" i="42" s="1"/>
  <c r="H53" i="42"/>
  <c r="H54" i="42" s="1"/>
  <c r="S114" i="48"/>
  <c r="S113" i="48"/>
  <c r="S112" i="48"/>
  <c r="K51" i="42"/>
  <c r="K50" i="42"/>
  <c r="F53" i="42"/>
  <c r="F54" i="42" s="1"/>
  <c r="K38" i="40"/>
  <c r="M120" i="48" s="1"/>
  <c r="M40" i="40"/>
  <c r="L41" i="40"/>
  <c r="L39" i="38"/>
  <c r="K73" i="40"/>
  <c r="G246" i="42" s="1"/>
  <c r="K67" i="40"/>
  <c r="L20" i="38"/>
  <c r="L22" i="38"/>
  <c r="L33" i="38"/>
  <c r="L19" i="38"/>
  <c r="J31" i="40"/>
  <c r="J34" i="40"/>
  <c r="J30" i="40"/>
  <c r="J35" i="40"/>
  <c r="F5" i="48" l="1"/>
  <c r="B28" i="42" s="1"/>
  <c r="T3" i="43"/>
  <c r="T5" i="43" s="1"/>
  <c r="T4" i="43"/>
  <c r="U2" i="43"/>
  <c r="L42" i="40"/>
  <c r="K33" i="40"/>
  <c r="M115" i="48" s="1"/>
  <c r="K37" i="40"/>
  <c r="M119" i="48" s="1"/>
  <c r="K36" i="40"/>
  <c r="M118" i="48" s="1"/>
  <c r="M31" i="40"/>
  <c r="K32" i="40"/>
  <c r="M114" i="48" s="1"/>
  <c r="L100" i="48"/>
  <c r="O39" i="52"/>
  <c r="M121" i="48"/>
  <c r="N117" i="48"/>
  <c r="L117" i="48"/>
  <c r="N116" i="48"/>
  <c r="L116" i="48"/>
  <c r="N112" i="48"/>
  <c r="L112" i="48"/>
  <c r="N113" i="48"/>
  <c r="L113" i="48"/>
  <c r="EI17" i="40"/>
  <c r="EH17" i="40"/>
  <c r="M41" i="40"/>
  <c r="K53" i="42"/>
  <c r="K54" i="42" s="1"/>
  <c r="M42" i="40"/>
  <c r="L40" i="40"/>
  <c r="EG17" i="40"/>
  <c r="K70" i="40"/>
  <c r="L25" i="38"/>
  <c r="L43" i="38" s="1"/>
  <c r="K76" i="40"/>
  <c r="O41" i="52" s="1"/>
  <c r="L40" i="38"/>
  <c r="K74" i="40"/>
  <c r="H246" i="42" s="1"/>
  <c r="P39" i="52" s="1"/>
  <c r="L37" i="38"/>
  <c r="K71" i="40"/>
  <c r="G245" i="42" s="1"/>
  <c r="G247" i="42" s="1"/>
  <c r="L38" i="38"/>
  <c r="K72" i="40"/>
  <c r="H245" i="42" s="1"/>
  <c r="K75" i="40"/>
  <c r="J37" i="40"/>
  <c r="M34" i="40"/>
  <c r="L34" i="40"/>
  <c r="J32" i="40"/>
  <c r="J36" i="40"/>
  <c r="M35" i="40"/>
  <c r="L35" i="40"/>
  <c r="J33" i="40"/>
  <c r="J38" i="40"/>
  <c r="M30" i="40"/>
  <c r="L30" i="40"/>
  <c r="L31" i="40"/>
  <c r="SC16" i="40"/>
  <c r="RX16" i="40"/>
  <c r="RZ16" i="40"/>
  <c r="SB16" i="40"/>
  <c r="RY16" i="40"/>
  <c r="RV16" i="40"/>
  <c r="SE16" i="40"/>
  <c r="SA16" i="40"/>
  <c r="NK17" i="40"/>
  <c r="NH17" i="40"/>
  <c r="U4" i="43" l="1"/>
  <c r="U3" i="43"/>
  <c r="U5" i="43" s="1"/>
  <c r="V2" i="43"/>
  <c r="EA17" i="40"/>
  <c r="EC17" i="40"/>
  <c r="H247" i="42"/>
  <c r="RW16" i="40"/>
  <c r="SD16" i="40"/>
  <c r="HN17" i="40"/>
  <c r="L99" i="48"/>
  <c r="O38" i="52"/>
  <c r="M99" i="48"/>
  <c r="P38" i="52"/>
  <c r="M17" i="40"/>
  <c r="O17" i="40"/>
  <c r="J17" i="40"/>
  <c r="N17" i="40"/>
  <c r="L17" i="40"/>
  <c r="S17" i="40"/>
  <c r="R17" i="40"/>
  <c r="N120" i="48"/>
  <c r="L120" i="48"/>
  <c r="N114" i="48"/>
  <c r="L114" i="48"/>
  <c r="N119" i="48"/>
  <c r="L119" i="48"/>
  <c r="EF17" i="40"/>
  <c r="I246" i="42"/>
  <c r="M100" i="48"/>
  <c r="EB17" i="40"/>
  <c r="DZ17" i="40"/>
  <c r="N115" i="48"/>
  <c r="L115" i="48"/>
  <c r="N118" i="48"/>
  <c r="L118" i="48"/>
  <c r="P17" i="40"/>
  <c r="ED17" i="40"/>
  <c r="K17" i="40"/>
  <c r="Q17" i="40"/>
  <c r="HL17" i="40"/>
  <c r="FG17" i="40"/>
  <c r="HT17" i="40"/>
  <c r="HR17" i="40"/>
  <c r="BT17" i="40"/>
  <c r="EE17" i="40"/>
  <c r="HQ17" i="40"/>
  <c r="FI17" i="40"/>
  <c r="VL16" i="40"/>
  <c r="VN16" i="40"/>
  <c r="S16" i="40"/>
  <c r="P16" i="40"/>
  <c r="HM17" i="40"/>
  <c r="HO17" i="40"/>
  <c r="VI16" i="40"/>
  <c r="AW16" i="40"/>
  <c r="AS16" i="40"/>
  <c r="AT17" i="40"/>
  <c r="AN17" i="40"/>
  <c r="AP17" i="40"/>
  <c r="AV17" i="40"/>
  <c r="AS17" i="40"/>
  <c r="AR17" i="40"/>
  <c r="AW17" i="40"/>
  <c r="AQ17" i="40"/>
  <c r="AO17" i="40"/>
  <c r="AN16" i="40"/>
  <c r="AV16" i="40"/>
  <c r="AQ16" i="40"/>
  <c r="HS17" i="40"/>
  <c r="FD17" i="40"/>
  <c r="L16" i="40"/>
  <c r="VK16" i="40"/>
  <c r="VJ16" i="40"/>
  <c r="NI17" i="40"/>
  <c r="NJ17" i="40"/>
  <c r="NM17" i="40"/>
  <c r="NO17" i="40"/>
  <c r="NL17" i="40"/>
  <c r="NG17" i="40"/>
  <c r="NN17" i="40"/>
  <c r="NF17" i="40"/>
  <c r="BU17" i="40"/>
  <c r="VO16" i="40"/>
  <c r="BU16" i="40"/>
  <c r="VH16" i="40"/>
  <c r="VP16" i="40"/>
  <c r="FF17" i="40"/>
  <c r="BV17" i="40"/>
  <c r="GI17" i="40"/>
  <c r="KB17" i="40"/>
  <c r="FJ17" i="40"/>
  <c r="HP17" i="40"/>
  <c r="HU17" i="40"/>
  <c r="FE17" i="40"/>
  <c r="K16" i="40"/>
  <c r="QS16" i="40"/>
  <c r="J16" i="40"/>
  <c r="QR16" i="40"/>
  <c r="EF16" i="40"/>
  <c r="N16" i="40"/>
  <c r="AP16" i="40"/>
  <c r="TG16" i="40"/>
  <c r="TE16" i="40"/>
  <c r="I245" i="42"/>
  <c r="I247" i="42" s="1"/>
  <c r="K77" i="40"/>
  <c r="O16" i="40"/>
  <c r="Q16" i="40"/>
  <c r="TD17" i="40"/>
  <c r="TF17" i="40"/>
  <c r="FL16" i="40"/>
  <c r="FE16" i="40"/>
  <c r="R16" i="40"/>
  <c r="TI16" i="40"/>
  <c r="FK17" i="40"/>
  <c r="FM17" i="40"/>
  <c r="BT16" i="40"/>
  <c r="BR16" i="40"/>
  <c r="KX17" i="40"/>
  <c r="BX17" i="40"/>
  <c r="TB17" i="40"/>
  <c r="TC17" i="40"/>
  <c r="TE17" i="40"/>
  <c r="FH16" i="40"/>
  <c r="FF16" i="40"/>
  <c r="FK16" i="40"/>
  <c r="TC16" i="40"/>
  <c r="FL17" i="40"/>
  <c r="BZ16" i="40"/>
  <c r="BS16" i="40"/>
  <c r="TF16" i="40"/>
  <c r="GL17" i="40"/>
  <c r="LD17" i="40"/>
  <c r="LB17" i="40"/>
  <c r="BR17" i="40"/>
  <c r="TA17" i="40"/>
  <c r="SZ17" i="40"/>
  <c r="TI17" i="40"/>
  <c r="FJ16" i="40"/>
  <c r="FD16" i="40"/>
  <c r="FI16" i="40"/>
  <c r="CA16" i="40"/>
  <c r="GN17" i="40"/>
  <c r="CA17" i="40"/>
  <c r="BZ17" i="40"/>
  <c r="TH17" i="40"/>
  <c r="TG17" i="40"/>
  <c r="FG16" i="40"/>
  <c r="FM16" i="40"/>
  <c r="M16" i="40"/>
  <c r="SZ16" i="40"/>
  <c r="TH16" i="40"/>
  <c r="FH17" i="40"/>
  <c r="BY16" i="40"/>
  <c r="AO16" i="40"/>
  <c r="BX16" i="40"/>
  <c r="GH17" i="40"/>
  <c r="KY17" i="40"/>
  <c r="BW17" i="40"/>
  <c r="BY17" i="40"/>
  <c r="JW16" i="40"/>
  <c r="JU16" i="40"/>
  <c r="KB16" i="40"/>
  <c r="KC16" i="40"/>
  <c r="M36" i="40"/>
  <c r="L36" i="40"/>
  <c r="M38" i="40"/>
  <c r="L38" i="40"/>
  <c r="M32" i="40"/>
  <c r="L32" i="40"/>
  <c r="AT16" i="40"/>
  <c r="M33" i="40"/>
  <c r="L33" i="40"/>
  <c r="M37" i="40"/>
  <c r="L37" i="40"/>
  <c r="IP17" i="40"/>
  <c r="WS17" i="40"/>
  <c r="WL17" i="40"/>
  <c r="WT17" i="40"/>
  <c r="WO17" i="40"/>
  <c r="MG16" i="40"/>
  <c r="MF16" i="40"/>
  <c r="MH16" i="40"/>
  <c r="MB16" i="40"/>
  <c r="MJ16" i="40"/>
  <c r="SC17" i="40"/>
  <c r="RY17" i="40"/>
  <c r="RX17" i="40"/>
  <c r="SE17" i="40"/>
  <c r="ACN16" i="40"/>
  <c r="ACF16" i="40"/>
  <c r="ACJ16" i="40"/>
  <c r="V4" i="43" l="1"/>
  <c r="V3" i="43"/>
  <c r="V5" i="43" s="1"/>
  <c r="W2" i="43"/>
  <c r="IT17" i="40"/>
  <c r="IX17" i="40"/>
  <c r="JX16" i="40"/>
  <c r="RA16" i="40"/>
  <c r="QY16" i="40"/>
  <c r="QX16" i="40"/>
  <c r="GJ17" i="40"/>
  <c r="EC16" i="40"/>
  <c r="VQ16" i="40"/>
  <c r="NJ16" i="40"/>
  <c r="WN17" i="40"/>
  <c r="QT16" i="40"/>
  <c r="AU16" i="40"/>
  <c r="VM16" i="40"/>
  <c r="IS17" i="40"/>
  <c r="IY17" i="40"/>
  <c r="IW17" i="40"/>
  <c r="WU17" i="40"/>
  <c r="JT16" i="40"/>
  <c r="KA16" i="40"/>
  <c r="AR16" i="40"/>
  <c r="N99" i="48"/>
  <c r="Q38" i="52"/>
  <c r="N100" i="48"/>
  <c r="Q39" i="52"/>
  <c r="Q41" i="52"/>
  <c r="L121" i="48"/>
  <c r="N121" i="48"/>
  <c r="IV17" i="40"/>
  <c r="IU17" i="40"/>
  <c r="IR17" i="40"/>
  <c r="QU16" i="40"/>
  <c r="ED16" i="40"/>
  <c r="JY16" i="40"/>
  <c r="QV16" i="40"/>
  <c r="BS17" i="40"/>
  <c r="EA16" i="40"/>
  <c r="BW16" i="40"/>
  <c r="EB16" i="40"/>
  <c r="QZ16" i="40"/>
  <c r="JT17" i="40"/>
  <c r="AEP16" i="40"/>
  <c r="JV16" i="40"/>
  <c r="AU17" i="40"/>
  <c r="EG16" i="40"/>
  <c r="AEV16" i="40"/>
  <c r="JY17" i="40"/>
  <c r="JU17" i="40"/>
  <c r="KA17" i="40"/>
  <c r="EE16" i="40"/>
  <c r="AET16" i="40"/>
  <c r="AES16" i="40"/>
  <c r="KC17" i="40"/>
  <c r="EI16" i="40"/>
  <c r="NN16" i="40"/>
  <c r="SB17" i="40"/>
  <c r="RZ17" i="40"/>
  <c r="WM17" i="40"/>
  <c r="VI17" i="40"/>
  <c r="VL17" i="40"/>
  <c r="VM17" i="40"/>
  <c r="IR16" i="40"/>
  <c r="TA16" i="40"/>
  <c r="GP17" i="40"/>
  <c r="JZ17" i="40"/>
  <c r="IQ17" i="40"/>
  <c r="WQ17" i="40"/>
  <c r="VN17" i="40"/>
  <c r="VH17" i="40"/>
  <c r="IU16" i="40"/>
  <c r="GK17" i="40"/>
  <c r="JX17" i="40"/>
  <c r="DZ16" i="40"/>
  <c r="RW17" i="40"/>
  <c r="SD17" i="40"/>
  <c r="WR17" i="40"/>
  <c r="WP17" i="40"/>
  <c r="VP17" i="40"/>
  <c r="VK17" i="40"/>
  <c r="TD16" i="40"/>
  <c r="LC17" i="40"/>
  <c r="LE17" i="40"/>
  <c r="GQ17" i="40"/>
  <c r="JV17" i="40"/>
  <c r="EH16" i="40"/>
  <c r="SA17" i="40"/>
  <c r="RV17" i="40"/>
  <c r="VJ17" i="40"/>
  <c r="VO17" i="40"/>
  <c r="VQ17" i="40"/>
  <c r="DE16" i="40"/>
  <c r="IX16" i="40"/>
  <c r="IT16" i="40"/>
  <c r="IQ16" i="40"/>
  <c r="TB16" i="40"/>
  <c r="GO17" i="40"/>
  <c r="GM17" i="40"/>
  <c r="LA17" i="40"/>
  <c r="JW17" i="40"/>
  <c r="BV16" i="40"/>
  <c r="NH16" i="40"/>
  <c r="ACM16" i="40"/>
  <c r="ACG16" i="40"/>
  <c r="ADJ16" i="40"/>
  <c r="ADP16" i="40"/>
  <c r="ADN16" i="40"/>
  <c r="ACL16" i="40"/>
  <c r="ME16" i="40"/>
  <c r="MK16" i="40"/>
  <c r="ADO16" i="40"/>
  <c r="MC16" i="40"/>
  <c r="ADQ16" i="40"/>
  <c r="ADM16" i="40"/>
  <c r="CX16" i="40"/>
  <c r="DC16" i="40"/>
  <c r="CV16" i="40"/>
  <c r="CY16" i="40"/>
  <c r="CW16" i="40"/>
  <c r="DD16" i="40"/>
  <c r="IP16" i="40"/>
  <c r="NK16" i="40"/>
  <c r="NG16" i="40"/>
  <c r="IY16" i="40"/>
  <c r="CZ16" i="40"/>
  <c r="LG17" i="40"/>
  <c r="LF17" i="40"/>
  <c r="KZ17" i="40"/>
  <c r="KZ16" i="40"/>
  <c r="LE16" i="40"/>
  <c r="NO16" i="40"/>
  <c r="JZ16" i="40"/>
  <c r="AIE16" i="40"/>
  <c r="AIG16" i="40"/>
  <c r="AIH16" i="40"/>
  <c r="AHZ16" i="40"/>
  <c r="ADL16" i="40"/>
  <c r="NI16" i="40"/>
  <c r="MI16" i="40"/>
  <c r="QW16" i="40"/>
  <c r="ACO16" i="40"/>
  <c r="NL16" i="40"/>
  <c r="NF16" i="40"/>
  <c r="ACK16" i="40"/>
  <c r="MD16" i="40"/>
  <c r="ADK16" i="40"/>
  <c r="IW16" i="40"/>
  <c r="ACH16" i="40"/>
  <c r="AII16" i="40"/>
  <c r="ADR16" i="40"/>
  <c r="NM16" i="40"/>
  <c r="LD16" i="40"/>
  <c r="ACI16" i="40"/>
  <c r="AIC16" i="40"/>
  <c r="ADS16" i="40"/>
  <c r="IV16" i="40"/>
  <c r="IS16" i="40"/>
  <c r="KY16" i="40"/>
  <c r="KX16" i="40"/>
  <c r="HL16" i="40"/>
  <c r="LB16" i="40"/>
  <c r="LA16" i="40"/>
  <c r="LG16" i="40"/>
  <c r="LC16" i="40"/>
  <c r="HS16" i="40"/>
  <c r="HP16" i="40"/>
  <c r="GI16" i="40"/>
  <c r="GH16" i="40"/>
  <c r="PS16" i="40"/>
  <c r="PQ16" i="40"/>
  <c r="PV16" i="40"/>
  <c r="PS17" i="40"/>
  <c r="PV17" i="40"/>
  <c r="PQ17" i="40"/>
  <c r="MF17" i="40"/>
  <c r="MD17" i="40"/>
  <c r="LF16" i="40"/>
  <c r="HO16" i="40"/>
  <c r="HN16" i="40"/>
  <c r="HQ16" i="40"/>
  <c r="GN16" i="40"/>
  <c r="GL16" i="40"/>
  <c r="PN16" i="40"/>
  <c r="PW16" i="40"/>
  <c r="PU16" i="40"/>
  <c r="PP17" i="40"/>
  <c r="PU17" i="40"/>
  <c r="MB17" i="40"/>
  <c r="MC17" i="40"/>
  <c r="AER16" i="40"/>
  <c r="AEO16" i="40"/>
  <c r="AEU16" i="40"/>
  <c r="HT16" i="40"/>
  <c r="HM16" i="40"/>
  <c r="HU16" i="40"/>
  <c r="GK16" i="40"/>
  <c r="GP16" i="40"/>
  <c r="GJ16" i="40"/>
  <c r="PR16" i="40"/>
  <c r="PO16" i="40"/>
  <c r="PW17" i="40"/>
  <c r="PN17" i="40"/>
  <c r="MJ17" i="40"/>
  <c r="ME17" i="40"/>
  <c r="MH17" i="40"/>
  <c r="AEN16" i="40"/>
  <c r="HR16" i="40"/>
  <c r="GQ16" i="40"/>
  <c r="GM16" i="40"/>
  <c r="GO16" i="40"/>
  <c r="PP16" i="40"/>
  <c r="PT16" i="40"/>
  <c r="PT17" i="40"/>
  <c r="PO17" i="40"/>
  <c r="PR17" i="40"/>
  <c r="MI17" i="40"/>
  <c r="MK17" i="40"/>
  <c r="MG17" i="40"/>
  <c r="AEQ16" i="40"/>
  <c r="AEW16" i="40"/>
  <c r="AIA16" i="40"/>
  <c r="OS16" i="40"/>
  <c r="OK16" i="40"/>
  <c r="OJ16" i="40"/>
  <c r="OL16" i="40"/>
  <c r="OR16" i="40"/>
  <c r="OM16" i="40"/>
  <c r="OP16" i="40"/>
  <c r="ON16" i="40"/>
  <c r="OO16" i="40"/>
  <c r="OQ16" i="40"/>
  <c r="YW17" i="40"/>
  <c r="YX17" i="40"/>
  <c r="YT17" i="40"/>
  <c r="ZA17" i="40"/>
  <c r="ZB17" i="40"/>
  <c r="YU17" i="40"/>
  <c r="ZC17" i="40"/>
  <c r="YV17" i="40"/>
  <c r="YY17" i="40"/>
  <c r="YZ17" i="40"/>
  <c r="UM16" i="40"/>
  <c r="UI16" i="40"/>
  <c r="UE16" i="40"/>
  <c r="UH16" i="40"/>
  <c r="UJ16" i="40"/>
  <c r="UF16" i="40"/>
  <c r="UL16" i="40"/>
  <c r="UD16" i="40"/>
  <c r="UG16" i="40"/>
  <c r="UK16" i="40"/>
  <c r="W4" i="43" l="1"/>
  <c r="W3" i="43"/>
  <c r="W5" i="43" s="1"/>
  <c r="X2" i="43"/>
  <c r="AIB16" i="40"/>
  <c r="AIF16" i="40"/>
  <c r="XT17" i="40"/>
  <c r="XY17" i="40"/>
  <c r="XR17" i="40"/>
  <c r="XP17" i="40"/>
  <c r="XV17" i="40"/>
  <c r="XX17" i="40"/>
  <c r="XW17" i="40"/>
  <c r="CY17" i="40"/>
  <c r="CZ17" i="40"/>
  <c r="CV17" i="40"/>
  <c r="CW17" i="40"/>
  <c r="DE17" i="40"/>
  <c r="CX17" i="40"/>
  <c r="DD17" i="40"/>
  <c r="DA17" i="40"/>
  <c r="DC17" i="40"/>
  <c r="DB17" i="40"/>
  <c r="F111" i="48"/>
  <c r="AHB16" i="40"/>
  <c r="AHD16" i="40"/>
  <c r="AHA16" i="40"/>
  <c r="AGZ16" i="40"/>
  <c r="AGW16" i="40"/>
  <c r="AGY16" i="40"/>
  <c r="AID16" i="40"/>
  <c r="DA16" i="40"/>
  <c r="AHC16" i="40"/>
  <c r="WO16" i="40"/>
  <c r="WL16" i="40"/>
  <c r="DB16" i="40"/>
  <c r="AGV16" i="40"/>
  <c r="AGX16" i="40"/>
  <c r="WP16" i="40"/>
  <c r="WT16" i="40"/>
  <c r="ABC16" i="40"/>
  <c r="XV16" i="40"/>
  <c r="XU17" i="40"/>
  <c r="XT16" i="40"/>
  <c r="XQ16" i="40"/>
  <c r="XX16" i="40"/>
  <c r="WS16" i="40"/>
  <c r="WM16" i="40"/>
  <c r="ABD16" i="40"/>
  <c r="XQ17" i="40"/>
  <c r="XS17" i="40"/>
  <c r="XW16" i="40"/>
  <c r="XY16" i="40"/>
  <c r="XS16" i="40"/>
  <c r="WR16" i="40"/>
  <c r="WQ16" i="40"/>
  <c r="WU16" i="40"/>
  <c r="ABG16" i="40"/>
  <c r="ABJ16" i="40"/>
  <c r="XU16" i="40"/>
  <c r="XP16" i="40"/>
  <c r="WN16" i="40"/>
  <c r="ABB16" i="40"/>
  <c r="ABE16" i="40"/>
  <c r="AHE16" i="40"/>
  <c r="XR16" i="40"/>
  <c r="ABF16" i="40"/>
  <c r="ABK16" i="40"/>
  <c r="ABH16" i="40"/>
  <c r="OM17" i="40"/>
  <c r="OO17" i="40"/>
  <c r="AKI16" i="40"/>
  <c r="AKJ16" i="40"/>
  <c r="AKH16" i="40"/>
  <c r="ABI16" i="40"/>
  <c r="QV17" i="40"/>
  <c r="QT17" i="40"/>
  <c r="YW16" i="40"/>
  <c r="YY16" i="40"/>
  <c r="YT16" i="40"/>
  <c r="OL17" i="40"/>
  <c r="OJ17" i="40"/>
  <c r="OK17" i="40"/>
  <c r="AKK16" i="40"/>
  <c r="AKM16" i="40"/>
  <c r="QX17" i="40"/>
  <c r="QR17" i="40"/>
  <c r="QS17" i="40"/>
  <c r="YU16" i="40"/>
  <c r="ZA16" i="40"/>
  <c r="OR17" i="40"/>
  <c r="OQ17" i="40"/>
  <c r="OS17" i="40"/>
  <c r="AKQ16" i="40"/>
  <c r="AKN16" i="40"/>
  <c r="QZ17" i="40"/>
  <c r="QU17" i="40"/>
  <c r="QW17" i="40"/>
  <c r="YX16" i="40"/>
  <c r="YZ16" i="40"/>
  <c r="ON17" i="40"/>
  <c r="OP17" i="40"/>
  <c r="AKP16" i="40"/>
  <c r="AKL16" i="40"/>
  <c r="AKO16" i="40"/>
  <c r="QY17" i="40"/>
  <c r="RA17" i="40"/>
  <c r="ZB16" i="40"/>
  <c r="ZC16" i="40"/>
  <c r="YV16" i="40"/>
  <c r="AAD17" i="40"/>
  <c r="AAG17" i="40"/>
  <c r="AAC17" i="40"/>
  <c r="AAB17" i="40"/>
  <c r="ZX17" i="40"/>
  <c r="AAA17" i="40"/>
  <c r="AAE17" i="40"/>
  <c r="AAF17" i="40"/>
  <c r="ZZ17" i="40"/>
  <c r="ZY17" i="40"/>
  <c r="ZZ16" i="40"/>
  <c r="AAB16" i="40"/>
  <c r="AAA16" i="40"/>
  <c r="AAG16" i="40"/>
  <c r="AAF16" i="40"/>
  <c r="ZY16" i="40"/>
  <c r="ZX16" i="40"/>
  <c r="AAE16" i="40"/>
  <c r="AAD16" i="40"/>
  <c r="AAC16" i="40"/>
  <c r="EL16" i="40"/>
  <c r="EM16" i="40"/>
  <c r="X3" i="43" l="1"/>
  <c r="X5" i="43" s="1"/>
  <c r="X4" i="43"/>
  <c r="Y2" i="43"/>
  <c r="EO16" i="40"/>
  <c r="EQ16" i="40"/>
  <c r="EN16" i="40"/>
  <c r="UK17" i="40"/>
  <c r="UG17" i="40"/>
  <c r="UE17" i="40"/>
  <c r="ES16" i="40"/>
  <c r="UJ17" i="40"/>
  <c r="UM17" i="40"/>
  <c r="UF17" i="40"/>
  <c r="ER16" i="40"/>
  <c r="EK16" i="40"/>
  <c r="UL17" i="40"/>
  <c r="UD17" i="40"/>
  <c r="EJ16" i="40"/>
  <c r="EP16" i="40"/>
  <c r="UI17" i="40"/>
  <c r="UH17" i="40"/>
  <c r="AGZ17" i="40"/>
  <c r="AHB17" i="40"/>
  <c r="AHE17" i="40"/>
  <c r="AGV17" i="40"/>
  <c r="AHD17" i="40"/>
  <c r="AHC17" i="40"/>
  <c r="AGX17" i="40"/>
  <c r="AMU16" i="40"/>
  <c r="AMQ16" i="40"/>
  <c r="AMS16" i="40"/>
  <c r="AMP16" i="40"/>
  <c r="AMY16" i="40"/>
  <c r="AGY17" i="40"/>
  <c r="AHA17" i="40"/>
  <c r="AMT16" i="40"/>
  <c r="AMV16" i="40"/>
  <c r="AMR16" i="40"/>
  <c r="AGW17" i="40"/>
  <c r="AMW16" i="40"/>
  <c r="AMX16" i="40"/>
  <c r="AQJ16" i="40"/>
  <c r="AQG16" i="40"/>
  <c r="AQI16" i="40"/>
  <c r="ABH17" i="40"/>
  <c r="ABF17" i="40"/>
  <c r="ABI17" i="40"/>
  <c r="AIF17" i="40"/>
  <c r="AIA17" i="40"/>
  <c r="AIC17" i="40"/>
  <c r="AQC16" i="40"/>
  <c r="AQE16" i="40"/>
  <c r="ABD17" i="40"/>
  <c r="ABE17" i="40"/>
  <c r="AIE17" i="40"/>
  <c r="AIH17" i="40"/>
  <c r="AQK16" i="40"/>
  <c r="AQH16" i="40"/>
  <c r="ABC17" i="40"/>
  <c r="ABJ17" i="40"/>
  <c r="AIB17" i="40"/>
  <c r="AIG17" i="40"/>
  <c r="AQB16" i="40"/>
  <c r="AQD16" i="40"/>
  <c r="AQF16" i="40"/>
  <c r="ABK17" i="40"/>
  <c r="ABG17" i="40"/>
  <c r="ABB17" i="40"/>
  <c r="AID17" i="40"/>
  <c r="AII17" i="40"/>
  <c r="AHZ17" i="40"/>
  <c r="ADM17" i="40"/>
  <c r="ADN17" i="40"/>
  <c r="ADJ17" i="40"/>
  <c r="ADQ17" i="40"/>
  <c r="ADR17" i="40"/>
  <c r="ADK17" i="40"/>
  <c r="ADS17" i="40"/>
  <c r="ADL17" i="40"/>
  <c r="ADO17" i="40"/>
  <c r="ADP17" i="40"/>
  <c r="AES17" i="40"/>
  <c r="AEU17" i="40"/>
  <c r="AEV17" i="40"/>
  <c r="AET17" i="40"/>
  <c r="AEO17" i="40"/>
  <c r="AEP17" i="40"/>
  <c r="AEW17" i="40"/>
  <c r="AEQ17" i="40"/>
  <c r="AEN17" i="40"/>
  <c r="AER17" i="40"/>
  <c r="ACO17" i="40"/>
  <c r="ACI17" i="40"/>
  <c r="ACJ17" i="40"/>
  <c r="ACN17" i="40"/>
  <c r="ACG17" i="40"/>
  <c r="ACK17" i="40"/>
  <c r="ACL17" i="40"/>
  <c r="ACM17" i="40"/>
  <c r="ACF17" i="40"/>
  <c r="Y3" i="43" l="1"/>
  <c r="Y5" i="43" s="1"/>
  <c r="Y4" i="43"/>
  <c r="Z2" i="43"/>
  <c r="AMU17" i="40"/>
  <c r="AMX17" i="40"/>
  <c r="AGA17" i="40"/>
  <c r="AFX17" i="40"/>
  <c r="AMP17" i="40"/>
  <c r="AMR17" i="40"/>
  <c r="AMW17" i="40"/>
  <c r="AFV17" i="40"/>
  <c r="AFY17" i="40"/>
  <c r="AMT17" i="40"/>
  <c r="AMY17" i="40"/>
  <c r="AMS17" i="40"/>
  <c r="AFS17" i="40"/>
  <c r="AFT17" i="40"/>
  <c r="AFR17" i="40"/>
  <c r="AMV17" i="40"/>
  <c r="AMQ17" i="40"/>
  <c r="AFU17" i="40"/>
  <c r="AFW17" i="40"/>
  <c r="AFZ17" i="40"/>
  <c r="KF16" i="40"/>
  <c r="KL16" i="40"/>
  <c r="KI16" i="40"/>
  <c r="KM16" i="40"/>
  <c r="KJ16" i="40"/>
  <c r="KG16" i="40"/>
  <c r="KH16" i="40"/>
  <c r="KD16" i="40"/>
  <c r="KE16" i="40"/>
  <c r="KK16" i="40"/>
  <c r="AKN17" i="40"/>
  <c r="AKL17" i="40"/>
  <c r="AQJ17" i="40"/>
  <c r="AQI17" i="40"/>
  <c r="AQD17" i="40"/>
  <c r="AJJ17" i="40"/>
  <c r="AOA16" i="40"/>
  <c r="AOB16" i="40"/>
  <c r="ANY16" i="40"/>
  <c r="AKP17" i="40"/>
  <c r="AKJ17" i="40"/>
  <c r="AKK17" i="40"/>
  <c r="AQF17" i="40"/>
  <c r="AQH17" i="40"/>
  <c r="AQK17" i="40"/>
  <c r="AJK17" i="40"/>
  <c r="ANU16" i="40"/>
  <c r="ANV16" i="40"/>
  <c r="ANZ16" i="40"/>
  <c r="AKH17" i="40"/>
  <c r="AKI17" i="40"/>
  <c r="AKO17" i="40"/>
  <c r="AQE17" i="40"/>
  <c r="AQG17" i="40"/>
  <c r="AJH17" i="40"/>
  <c r="AJF17" i="40"/>
  <c r="ANT16" i="40"/>
  <c r="ANW16" i="40"/>
  <c r="AKQ17" i="40"/>
  <c r="AKM17" i="40"/>
  <c r="AQB17" i="40"/>
  <c r="AQC17" i="40"/>
  <c r="AJD17" i="40"/>
  <c r="AOC16" i="40"/>
  <c r="ANX16" i="40"/>
  <c r="ACH17" i="40"/>
  <c r="AJM17" i="40"/>
  <c r="AJI17" i="40"/>
  <c r="AJE17" i="40"/>
  <c r="AJL17" i="40"/>
  <c r="AJG17" i="40"/>
  <c r="APB16" i="40"/>
  <c r="APE16" i="40"/>
  <c r="APA16" i="40"/>
  <c r="AJK16" i="40"/>
  <c r="AJL16" i="40"/>
  <c r="AOZ16" i="40"/>
  <c r="AOX16" i="40"/>
  <c r="APG16" i="40"/>
  <c r="AJH16" i="40"/>
  <c r="AJE16" i="40"/>
  <c r="AJF16" i="40"/>
  <c r="APC16" i="40"/>
  <c r="APF16" i="40"/>
  <c r="AJI16" i="40"/>
  <c r="AJD16" i="40"/>
  <c r="AJG16" i="40"/>
  <c r="APD16" i="40"/>
  <c r="AOY16" i="40"/>
  <c r="AJJ16" i="40"/>
  <c r="AJM16" i="40"/>
  <c r="ALT17" i="40"/>
  <c r="ALL17" i="40"/>
  <c r="ALS17" i="40"/>
  <c r="ALR17" i="40"/>
  <c r="ALO17" i="40"/>
  <c r="ALQ17" i="40"/>
  <c r="ALN17" i="40"/>
  <c r="ALP17" i="40"/>
  <c r="ALU17" i="40"/>
  <c r="ALM17" i="40"/>
  <c r="ALQ16" i="40"/>
  <c r="IC16" i="40"/>
  <c r="HW16" i="40"/>
  <c r="IE16" i="40"/>
  <c r="HY16" i="40"/>
  <c r="HX16" i="40"/>
  <c r="HZ16" i="40"/>
  <c r="HV16" i="40"/>
  <c r="IA16" i="40"/>
  <c r="ID16" i="40"/>
  <c r="IB16" i="40"/>
  <c r="CG16" i="40"/>
  <c r="CK16" i="40"/>
  <c r="CB16" i="40"/>
  <c r="CD16" i="40"/>
  <c r="CJ16" i="40"/>
  <c r="CE16" i="40"/>
  <c r="CH16" i="40"/>
  <c r="CF16" i="40"/>
  <c r="CI16" i="40"/>
  <c r="CC16" i="40"/>
  <c r="Z4" i="43" l="1"/>
  <c r="Z3" i="43"/>
  <c r="Z5" i="43" s="1"/>
  <c r="AA2" i="43"/>
  <c r="CE17" i="40"/>
  <c r="CC17" i="40"/>
  <c r="CD17" i="40"/>
  <c r="CB17" i="40"/>
  <c r="CK17" i="40"/>
  <c r="CJ17" i="40"/>
  <c r="CI17" i="40"/>
  <c r="CH17" i="40"/>
  <c r="CF17" i="40"/>
  <c r="CG17" i="40"/>
  <c r="APF17" i="40"/>
  <c r="AOZ17" i="40"/>
  <c r="AFR16" i="40"/>
  <c r="AGA16" i="40"/>
  <c r="ALN16" i="40"/>
  <c r="ALR16" i="40"/>
  <c r="ALT16" i="40"/>
  <c r="AOX17" i="40"/>
  <c r="AOY17" i="40"/>
  <c r="AFZ16" i="40"/>
  <c r="AFV16" i="40"/>
  <c r="ALL16" i="40"/>
  <c r="APB17" i="40"/>
  <c r="APG17" i="40"/>
  <c r="APC17" i="40"/>
  <c r="AFX16" i="40"/>
  <c r="AFS16" i="40"/>
  <c r="AFT16" i="40"/>
  <c r="ALM16" i="40"/>
  <c r="APA17" i="40"/>
  <c r="APD17" i="40"/>
  <c r="APE17" i="40"/>
  <c r="AFY16" i="40"/>
  <c r="AFU16" i="40"/>
  <c r="AFW16" i="40"/>
  <c r="ALU16" i="40"/>
  <c r="ALS16" i="40"/>
  <c r="ALP16" i="40"/>
  <c r="ALO16" i="40"/>
  <c r="ASN16" i="40"/>
  <c r="ASK16" i="40"/>
  <c r="ASL16" i="40"/>
  <c r="ASO16" i="40"/>
  <c r="ASJ16" i="40"/>
  <c r="ASP16" i="40"/>
  <c r="ASS16" i="40"/>
  <c r="ASM16" i="40"/>
  <c r="ASQ16" i="40"/>
  <c r="ASR16" i="40"/>
  <c r="HY17" i="40"/>
  <c r="HZ17" i="40"/>
  <c r="HV17" i="40"/>
  <c r="IC17" i="40"/>
  <c r="ID17" i="40"/>
  <c r="HW17" i="40"/>
  <c r="IE17" i="40"/>
  <c r="HX17" i="40"/>
  <c r="IA17" i="40"/>
  <c r="IB17" i="40"/>
  <c r="AA4" i="43" l="1"/>
  <c r="AA3" i="43"/>
  <c r="AA5" i="43" s="1"/>
  <c r="AB2" i="43"/>
  <c r="HA16" i="40"/>
  <c r="GX16" i="40"/>
  <c r="GR16" i="40"/>
  <c r="NX16" i="40"/>
  <c r="ARO17" i="40"/>
  <c r="ARM17" i="40"/>
  <c r="GS16" i="40"/>
  <c r="GU16" i="40"/>
  <c r="GW16" i="40"/>
  <c r="NP16" i="40"/>
  <c r="NV16" i="40"/>
  <c r="ARN17" i="40"/>
  <c r="ARF17" i="40"/>
  <c r="ARL17" i="40"/>
  <c r="EQ17" i="40"/>
  <c r="ES17" i="40"/>
  <c r="GY16" i="40"/>
  <c r="GZ16" i="40"/>
  <c r="NU16" i="40"/>
  <c r="NW16" i="40"/>
  <c r="NT16" i="40"/>
  <c r="ARK17" i="40"/>
  <c r="ARJ17" i="40"/>
  <c r="ARH17" i="40"/>
  <c r="GV16" i="40"/>
  <c r="GT16" i="40"/>
  <c r="NS16" i="40"/>
  <c r="NR16" i="40"/>
  <c r="ARI17" i="40"/>
  <c r="ARG17" i="40"/>
  <c r="EM17" i="40"/>
  <c r="U16" i="40"/>
  <c r="AA16" i="40"/>
  <c r="Y16" i="40"/>
  <c r="ARJ16" i="40"/>
  <c r="ARL16" i="40"/>
  <c r="W16" i="40"/>
  <c r="V16" i="40"/>
  <c r="AC16" i="40"/>
  <c r="NY16" i="40"/>
  <c r="ARM16" i="40"/>
  <c r="ARN16" i="40"/>
  <c r="AB16" i="40"/>
  <c r="Z16" i="40"/>
  <c r="NQ16" i="40"/>
  <c r="ARH16" i="40"/>
  <c r="ARK16" i="40"/>
  <c r="ARG16" i="40"/>
  <c r="T16" i="40"/>
  <c r="X16" i="40"/>
  <c r="ARI16" i="40"/>
  <c r="ARF16" i="40"/>
  <c r="ARO16" i="40"/>
  <c r="ER17" i="40"/>
  <c r="EO17" i="40"/>
  <c r="X17" i="40"/>
  <c r="AA17" i="40"/>
  <c r="PZ16" i="40"/>
  <c r="QE16" i="40"/>
  <c r="QF16" i="40"/>
  <c r="VY16" i="40"/>
  <c r="VU16" i="40"/>
  <c r="VS16" i="40"/>
  <c r="Y17" i="40"/>
  <c r="AC17" i="40"/>
  <c r="PX16" i="40"/>
  <c r="VR16" i="40"/>
  <c r="VV16" i="40"/>
  <c r="WA16" i="40"/>
  <c r="EN17" i="40"/>
  <c r="EL17" i="40"/>
  <c r="T17" i="40"/>
  <c r="AB17" i="40"/>
  <c r="V17" i="40"/>
  <c r="QG16" i="40"/>
  <c r="QD16" i="40"/>
  <c r="VZ16" i="40"/>
  <c r="VW16" i="40"/>
  <c r="EP17" i="40"/>
  <c r="EJ17" i="40"/>
  <c r="EK17" i="40"/>
  <c r="Z17" i="40"/>
  <c r="U17" i="40"/>
  <c r="W17" i="40"/>
  <c r="PY16" i="40"/>
  <c r="QA16" i="40"/>
  <c r="VT16" i="40"/>
  <c r="VX16" i="40"/>
  <c r="QB16" i="40"/>
  <c r="QC16" i="40"/>
  <c r="ASN17" i="40"/>
  <c r="ASL17" i="40"/>
  <c r="ANT17" i="40"/>
  <c r="ANU17" i="40"/>
  <c r="AX16" i="40"/>
  <c r="BG16" i="40"/>
  <c r="FW16" i="40"/>
  <c r="FT16" i="40"/>
  <c r="FQ16" i="40"/>
  <c r="ASJ17" i="40"/>
  <c r="ASK17" i="40"/>
  <c r="AOB17" i="40"/>
  <c r="ANW17" i="40"/>
  <c r="ANZ17" i="40"/>
  <c r="AY16" i="40"/>
  <c r="BE16" i="40"/>
  <c r="BB16" i="40"/>
  <c r="FR16" i="40"/>
  <c r="FN16" i="40"/>
  <c r="ASR17" i="40"/>
  <c r="ASM17" i="40"/>
  <c r="ASP17" i="40"/>
  <c r="AOA17" i="40"/>
  <c r="AOC17" i="40"/>
  <c r="ANY17" i="40"/>
  <c r="BF16" i="40"/>
  <c r="BC16" i="40"/>
  <c r="BA16" i="40"/>
  <c r="FO16" i="40"/>
  <c r="FU16" i="40"/>
  <c r="ASQ17" i="40"/>
  <c r="ASS17" i="40"/>
  <c r="ASO17" i="40"/>
  <c r="ANX17" i="40"/>
  <c r="ANV17" i="40"/>
  <c r="BD16" i="40"/>
  <c r="AZ16" i="40"/>
  <c r="FP16" i="40"/>
  <c r="FV16" i="40"/>
  <c r="FS16" i="40"/>
  <c r="DN17" i="40"/>
  <c r="DM17" i="40"/>
  <c r="DG17" i="40"/>
  <c r="DO17" i="40"/>
  <c r="DH17" i="40"/>
  <c r="LM16" i="40"/>
  <c r="LH16" i="40"/>
  <c r="LJ16" i="40"/>
  <c r="LP16" i="40"/>
  <c r="LK16" i="40"/>
  <c r="LN16" i="40"/>
  <c r="LL16" i="40"/>
  <c r="LO16" i="40"/>
  <c r="LI16" i="40"/>
  <c r="LQ16" i="40"/>
  <c r="HA17" i="40"/>
  <c r="GW17" i="40"/>
  <c r="GX17" i="40"/>
  <c r="GY17" i="40"/>
  <c r="GR17" i="40"/>
  <c r="GU17" i="40"/>
  <c r="GV17" i="40"/>
  <c r="GZ17" i="40"/>
  <c r="GS17" i="40"/>
  <c r="GT17" i="40"/>
  <c r="AB3" i="43" l="1"/>
  <c r="AB5" i="43" s="1"/>
  <c r="AB4" i="43"/>
  <c r="DJ17" i="40"/>
  <c r="DF17" i="40"/>
  <c r="DK17" i="40"/>
  <c r="FO17" i="40"/>
  <c r="FV17" i="40"/>
  <c r="KM17" i="40"/>
  <c r="KI17" i="40"/>
  <c r="KD17" i="40"/>
  <c r="FW17" i="40"/>
  <c r="FS17" i="40"/>
  <c r="FN17" i="40"/>
  <c r="KJ17" i="40"/>
  <c r="KH17" i="40"/>
  <c r="KK17" i="40"/>
  <c r="FT17" i="40"/>
  <c r="FR17" i="40"/>
  <c r="FU17" i="40"/>
  <c r="KF17" i="40"/>
  <c r="KG17" i="40"/>
  <c r="FP17" i="40"/>
  <c r="FQ17" i="40"/>
  <c r="KE17" i="40"/>
  <c r="KL17" i="40"/>
  <c r="DL17" i="40"/>
  <c r="NQ17" i="40"/>
  <c r="NT17" i="40"/>
  <c r="NS17" i="40"/>
  <c r="NV17" i="40"/>
  <c r="NP17" i="40"/>
  <c r="NY17" i="40"/>
  <c r="NX17" i="40"/>
  <c r="NU17" i="40"/>
  <c r="NR17" i="40"/>
  <c r="NW17" i="40"/>
  <c r="Q12" i="42"/>
  <c r="P12" i="42"/>
  <c r="P11" i="42"/>
  <c r="P13" i="42" s="1"/>
  <c r="R12" i="42"/>
  <c r="S11" i="42"/>
  <c r="S13" i="42" s="1"/>
  <c r="S12" i="42"/>
  <c r="R11" i="42"/>
  <c r="R13" i="42" s="1"/>
  <c r="DI17" i="40"/>
  <c r="BA17" i="40"/>
  <c r="BE17" i="40"/>
  <c r="BD17" i="40"/>
  <c r="BF17" i="40"/>
  <c r="BB17" i="40"/>
  <c r="AZ17" i="40"/>
  <c r="AX17" i="40"/>
  <c r="BC17" i="40"/>
  <c r="AY17" i="40"/>
  <c r="BG17" i="40"/>
  <c r="ABL16" i="40"/>
  <c r="ABM16" i="40"/>
  <c r="ABS16" i="40"/>
  <c r="ABR16" i="40"/>
  <c r="ABQ16" i="40"/>
  <c r="ABP16" i="40"/>
  <c r="ABO16" i="40"/>
  <c r="ABN16" i="40"/>
  <c r="ABT16" i="40"/>
  <c r="ABU16" i="40"/>
  <c r="JE17" i="40"/>
  <c r="JI17" i="40"/>
  <c r="JC17" i="40"/>
  <c r="IZ17" i="40"/>
  <c r="JD17" i="40"/>
  <c r="JG17" i="40"/>
  <c r="JH17" i="40"/>
  <c r="JF17" i="40"/>
  <c r="JA17" i="40"/>
  <c r="JB17" i="40"/>
  <c r="T11" i="42" l="1"/>
  <c r="T13" i="42" s="1"/>
  <c r="Q22" i="42"/>
  <c r="R21" i="42"/>
  <c r="S21" i="42"/>
  <c r="PX17" i="40"/>
  <c r="PZ17" i="40"/>
  <c r="QA17" i="40"/>
  <c r="TS17" i="40"/>
  <c r="TO17" i="40"/>
  <c r="TQ17" i="40"/>
  <c r="QE17" i="40"/>
  <c r="PY17" i="40"/>
  <c r="QG17" i="40"/>
  <c r="TP17" i="40"/>
  <c r="TN17" i="40"/>
  <c r="QD17" i="40"/>
  <c r="QF17" i="40"/>
  <c r="TL17" i="40"/>
  <c r="TM17" i="40"/>
  <c r="QC17" i="40"/>
  <c r="QB17" i="40"/>
  <c r="TJ17" i="40"/>
  <c r="TK17" i="40"/>
  <c r="TR17" i="40"/>
  <c r="JB16" i="40"/>
  <c r="IZ16" i="40"/>
  <c r="JE16" i="40"/>
  <c r="DM16" i="40"/>
  <c r="DF16" i="40"/>
  <c r="DI16" i="40"/>
  <c r="JI16" i="40"/>
  <c r="JF16" i="40"/>
  <c r="JD16" i="40"/>
  <c r="DK16" i="40"/>
  <c r="DL16" i="40"/>
  <c r="JH16" i="40"/>
  <c r="JC16" i="40"/>
  <c r="DH16" i="40"/>
  <c r="DO16" i="40"/>
  <c r="JA16" i="40"/>
  <c r="JG16" i="40"/>
  <c r="DG16" i="40"/>
  <c r="DN16" i="40"/>
  <c r="DJ16" i="40"/>
  <c r="P16" i="42"/>
  <c r="OV16" i="40"/>
  <c r="PB16" i="40"/>
  <c r="OW16" i="40"/>
  <c r="SF16" i="40"/>
  <c r="SI16" i="40"/>
  <c r="ZF16" i="40"/>
  <c r="ZI16" i="40"/>
  <c r="ZM16" i="40"/>
  <c r="LJ17" i="40"/>
  <c r="LH17" i="40"/>
  <c r="MQ17" i="40"/>
  <c r="MT17" i="40"/>
  <c r="MO17" i="40"/>
  <c r="PC16" i="40"/>
  <c r="OZ16" i="40"/>
  <c r="SG16" i="40"/>
  <c r="SJ16" i="40"/>
  <c r="SK16" i="40"/>
  <c r="ZD16" i="40"/>
  <c r="ZJ16" i="40"/>
  <c r="LN17" i="40"/>
  <c r="LP17" i="40"/>
  <c r="LO17" i="40"/>
  <c r="MN17" i="40"/>
  <c r="MS17" i="40"/>
  <c r="OX16" i="40"/>
  <c r="OT16" i="40"/>
  <c r="SO16" i="40"/>
  <c r="SN16" i="40"/>
  <c r="SH16" i="40"/>
  <c r="ZG16" i="40"/>
  <c r="ZK16" i="40"/>
  <c r="LM17" i="40"/>
  <c r="LL17" i="40"/>
  <c r="LQ17" i="40"/>
  <c r="MU17" i="40"/>
  <c r="ML17" i="40"/>
  <c r="OY16" i="40"/>
  <c r="OU16" i="40"/>
  <c r="PA16" i="40"/>
  <c r="SM16" i="40"/>
  <c r="SL16" i="40"/>
  <c r="ZL16" i="40"/>
  <c r="ZH16" i="40"/>
  <c r="ZE16" i="40"/>
  <c r="LI17" i="40"/>
  <c r="LK17" i="40"/>
  <c r="MR17" i="40"/>
  <c r="MM17" i="40"/>
  <c r="MP17" i="40"/>
  <c r="P18" i="42"/>
  <c r="P17" i="42"/>
  <c r="R23" i="42"/>
  <c r="S23" i="42"/>
  <c r="Q17" i="42"/>
  <c r="S17" i="42"/>
  <c r="S22" i="42"/>
  <c r="R17" i="42"/>
  <c r="R22" i="42"/>
  <c r="S18" i="42"/>
  <c r="S16" i="42"/>
  <c r="T12" i="42"/>
  <c r="Q11" i="42"/>
  <c r="MQ16" i="40"/>
  <c r="MO16" i="40"/>
  <c r="AHM16" i="40"/>
  <c r="AHI16" i="40"/>
  <c r="AHK16" i="40"/>
  <c r="TR16" i="40"/>
  <c r="TK16" i="40"/>
  <c r="MM16" i="40"/>
  <c r="ML16" i="40"/>
  <c r="MU16" i="40"/>
  <c r="AHF16" i="40"/>
  <c r="AHO16" i="40"/>
  <c r="TM16" i="40"/>
  <c r="TQ16" i="40"/>
  <c r="MR16" i="40"/>
  <c r="MP16" i="40"/>
  <c r="MS16" i="40"/>
  <c r="AHN16" i="40"/>
  <c r="AHJ16" i="40"/>
  <c r="TJ16" i="40"/>
  <c r="TO16" i="40"/>
  <c r="TL16" i="40"/>
  <c r="MT16" i="40"/>
  <c r="MN16" i="40"/>
  <c r="AHL16" i="40"/>
  <c r="AHG16" i="40"/>
  <c r="AHH16" i="40"/>
  <c r="TS16" i="40"/>
  <c r="TN16" i="40"/>
  <c r="TP16" i="40"/>
  <c r="RE17" i="40"/>
  <c r="RF17" i="40"/>
  <c r="RB17" i="40"/>
  <c r="RI17" i="40"/>
  <c r="RJ17" i="40"/>
  <c r="RC17" i="40"/>
  <c r="RK17" i="40"/>
  <c r="RD17" i="40"/>
  <c r="RG17" i="40"/>
  <c r="RH17" i="40"/>
  <c r="VU17" i="40"/>
  <c r="VR17" i="40"/>
  <c r="VY17" i="40"/>
  <c r="VZ17" i="40"/>
  <c r="VS17" i="40"/>
  <c r="WA17" i="40"/>
  <c r="VT17" i="40"/>
  <c r="VW17" i="40"/>
  <c r="VX17" i="40"/>
  <c r="VV17" i="40"/>
  <c r="T21" i="42" l="1"/>
  <c r="T16" i="42"/>
  <c r="Q21" i="42"/>
  <c r="Q13" i="42"/>
  <c r="Q23" i="42" s="1"/>
  <c r="YD16" i="40"/>
  <c r="XZ16" i="40"/>
  <c r="ANE16" i="40"/>
  <c r="ANG16" i="40"/>
  <c r="ANI16" i="40"/>
  <c r="YI16" i="40"/>
  <c r="YE16" i="40"/>
  <c r="YH16" i="40"/>
  <c r="ANC16" i="40"/>
  <c r="AMZ16" i="40"/>
  <c r="ANB16" i="40"/>
  <c r="YC16" i="40"/>
  <c r="YG16" i="40"/>
  <c r="YA16" i="40"/>
  <c r="ANF16" i="40"/>
  <c r="ANH16" i="40"/>
  <c r="YB16" i="40"/>
  <c r="YF16" i="40"/>
  <c r="AND16" i="40"/>
  <c r="ANA16" i="40"/>
  <c r="SI17" i="40"/>
  <c r="SL17" i="40"/>
  <c r="ZG17" i="40"/>
  <c r="SO17" i="40"/>
  <c r="SN17" i="40"/>
  <c r="ZD17" i="40"/>
  <c r="SJ17" i="40"/>
  <c r="SH17" i="40"/>
  <c r="SM17" i="40"/>
  <c r="ZL17" i="40"/>
  <c r="ZK17" i="40"/>
  <c r="ZM17" i="40"/>
  <c r="SF17" i="40"/>
  <c r="SG17" i="40"/>
  <c r="SK17" i="40"/>
  <c r="ZH17" i="40"/>
  <c r="ZJ17" i="40"/>
  <c r="ZI17" i="40"/>
  <c r="ZF17" i="40"/>
  <c r="OX17" i="40"/>
  <c r="XE16" i="40"/>
  <c r="XC16" i="40"/>
  <c r="WX16" i="40"/>
  <c r="WY16" i="40"/>
  <c r="WW16" i="40"/>
  <c r="XA16" i="40"/>
  <c r="WV16" i="40"/>
  <c r="WZ16" i="40"/>
  <c r="XB16" i="40"/>
  <c r="XD16" i="40"/>
  <c r="T17" i="42"/>
  <c r="T22" i="42"/>
  <c r="Q16" i="42"/>
  <c r="R16" i="42"/>
  <c r="ZE17" i="40"/>
  <c r="OT17" i="40"/>
  <c r="OZ17" i="40"/>
  <c r="PA17" i="40"/>
  <c r="OW17" i="40"/>
  <c r="OV17" i="40"/>
  <c r="RJ16" i="40"/>
  <c r="RD16" i="40"/>
  <c r="OU17" i="40"/>
  <c r="PB17" i="40"/>
  <c r="RK16" i="40"/>
  <c r="RG16" i="40"/>
  <c r="RE16" i="40"/>
  <c r="PC17" i="40"/>
  <c r="OY17" i="40"/>
  <c r="RC16" i="40"/>
  <c r="RB16" i="40"/>
  <c r="RI16" i="40"/>
  <c r="RH16" i="40"/>
  <c r="RF16" i="40"/>
  <c r="ATC16" i="40"/>
  <c r="ASU16" i="40"/>
  <c r="ATB16" i="40"/>
  <c r="ASZ16" i="40"/>
  <c r="AST16" i="40"/>
  <c r="ASY16" i="40"/>
  <c r="ATA16" i="40"/>
  <c r="ASX16" i="40"/>
  <c r="ASW16" i="40"/>
  <c r="ASV16" i="40"/>
  <c r="UO16" i="40" l="1"/>
  <c r="UU16" i="40"/>
  <c r="UT16" i="40"/>
  <c r="UP16" i="40"/>
  <c r="UQ16" i="40"/>
  <c r="US16" i="40"/>
  <c r="UN16" i="40"/>
  <c r="UW16" i="40"/>
  <c r="UR16" i="40"/>
  <c r="UV16" i="40"/>
  <c r="AKV16" i="40"/>
  <c r="YH17" i="40"/>
  <c r="YB17" i="40"/>
  <c r="YC17" i="40"/>
  <c r="AKZ16" i="40"/>
  <c r="AKW16" i="40"/>
  <c r="XZ17" i="40"/>
  <c r="YA17" i="40"/>
  <c r="YG17" i="40"/>
  <c r="AKX16" i="40"/>
  <c r="YI17" i="40"/>
  <c r="YE17" i="40"/>
  <c r="YF17" i="40"/>
  <c r="YD17" i="40"/>
  <c r="AKR16" i="40"/>
  <c r="AKU16" i="40"/>
  <c r="AKY16" i="40"/>
  <c r="AEX17" i="40"/>
  <c r="ALA16" i="40"/>
  <c r="AEY17" i="40"/>
  <c r="AFB17" i="40"/>
  <c r="AFG17" i="40"/>
  <c r="AFF17" i="40"/>
  <c r="AFA17" i="40"/>
  <c r="AKS16" i="40"/>
  <c r="AKT16" i="40"/>
  <c r="AFE17" i="40"/>
  <c r="AFC17" i="40"/>
  <c r="AEZ17" i="40"/>
  <c r="ADT16" i="40"/>
  <c r="ADV16" i="40"/>
  <c r="ABS17" i="40"/>
  <c r="ABU17" i="40"/>
  <c r="ABQ17" i="40"/>
  <c r="ADZ16" i="40"/>
  <c r="AEB16" i="40"/>
  <c r="ADY16" i="40"/>
  <c r="ABP17" i="40"/>
  <c r="ABN17" i="40"/>
  <c r="AFD17" i="40"/>
  <c r="ADX16" i="40"/>
  <c r="ADU16" i="40"/>
  <c r="ADW16" i="40"/>
  <c r="ABL17" i="40"/>
  <c r="ABM17" i="40"/>
  <c r="AEA16" i="40"/>
  <c r="AEC16" i="40"/>
  <c r="ABT17" i="40"/>
  <c r="ABO17" i="40"/>
  <c r="ABR17" i="40"/>
  <c r="T18" i="42"/>
  <c r="T23" i="42"/>
  <c r="F4" i="48" s="1"/>
  <c r="Q18" i="42"/>
  <c r="R18" i="42"/>
  <c r="AFA16" i="40"/>
  <c r="AEX16" i="40"/>
  <c r="WV17" i="40"/>
  <c r="WW17" i="40"/>
  <c r="UQ17" i="40"/>
  <c r="US17" i="40"/>
  <c r="AEY16" i="40"/>
  <c r="AFB16" i="40"/>
  <c r="AFD16" i="40"/>
  <c r="XD17" i="40"/>
  <c r="WY17" i="40"/>
  <c r="XB17" i="40"/>
  <c r="UN17" i="40"/>
  <c r="UO17" i="40"/>
  <c r="AFG16" i="40"/>
  <c r="AFE16" i="40"/>
  <c r="AFF16" i="40"/>
  <c r="XC17" i="40"/>
  <c r="XE17" i="40"/>
  <c r="XA17" i="40"/>
  <c r="UV17" i="40"/>
  <c r="UU17" i="40"/>
  <c r="UP17" i="40"/>
  <c r="AEZ16" i="40"/>
  <c r="AFC16" i="40"/>
  <c r="WZ17" i="40"/>
  <c r="WX17" i="40"/>
  <c r="UR17" i="40"/>
  <c r="UT17" i="40"/>
  <c r="UW17" i="40"/>
  <c r="AAP16" i="40"/>
  <c r="AAO16" i="40"/>
  <c r="AAQ16" i="40"/>
  <c r="ACT17" i="40" l="1"/>
  <c r="ACY17" i="40"/>
  <c r="ACU17" i="40"/>
  <c r="AAJ16" i="40"/>
  <c r="ACS17" i="40"/>
  <c r="ACV17" i="40"/>
  <c r="ACW17" i="40"/>
  <c r="ACX17" i="40"/>
  <c r="ACR17" i="40"/>
  <c r="ACP17" i="40"/>
  <c r="ACQ17" i="40"/>
  <c r="B5" i="42"/>
  <c r="AAI16" i="40"/>
  <c r="AAL16" i="40"/>
  <c r="AAN16" i="40"/>
  <c r="AQO16" i="40"/>
  <c r="AQQ16" i="40"/>
  <c r="AQL16" i="40"/>
  <c r="AQU16" i="40"/>
  <c r="AQR16" i="40"/>
  <c r="AAM16" i="40"/>
  <c r="AQT16" i="40"/>
  <c r="AQP16" i="40"/>
  <c r="AQS16" i="40"/>
  <c r="AAK16" i="40"/>
  <c r="AAH16" i="40"/>
  <c r="AEB17" i="40"/>
  <c r="AEA17" i="40"/>
  <c r="AQM16" i="40"/>
  <c r="AQN16" i="40"/>
  <c r="ADW17" i="40"/>
  <c r="ADY17" i="40"/>
  <c r="AKY17" i="40"/>
  <c r="ALA17" i="40"/>
  <c r="AKW17" i="40"/>
  <c r="AAQ17" i="40"/>
  <c r="AAO17" i="40"/>
  <c r="AIS16" i="40"/>
  <c r="AIP16" i="40"/>
  <c r="AHK17" i="40"/>
  <c r="AHF17" i="40"/>
  <c r="AHG17" i="40"/>
  <c r="AJS16" i="40"/>
  <c r="AJO16" i="40"/>
  <c r="ADT17" i="40"/>
  <c r="ADU17" i="40"/>
  <c r="AKV17" i="40"/>
  <c r="AKT17" i="40"/>
  <c r="AAP17" i="40"/>
  <c r="AAH17" i="40"/>
  <c r="AAN17" i="40"/>
  <c r="AIL16" i="40"/>
  <c r="AIN16" i="40"/>
  <c r="AHJ17" i="40"/>
  <c r="AHO17" i="40"/>
  <c r="AHM17" i="40"/>
  <c r="AJQ16" i="40"/>
  <c r="AJN16" i="40"/>
  <c r="AJW16" i="40"/>
  <c r="ADV17" i="40"/>
  <c r="AKR17" i="40"/>
  <c r="AKS17" i="40"/>
  <c r="AAM17" i="40"/>
  <c r="AAL17" i="40"/>
  <c r="AAJ17" i="40"/>
  <c r="AIR16" i="40"/>
  <c r="AIO16" i="40"/>
  <c r="AIQ16" i="40"/>
  <c r="AHI17" i="40"/>
  <c r="AHL17" i="40"/>
  <c r="AJR16" i="40"/>
  <c r="AJT16" i="40"/>
  <c r="AJP16" i="40"/>
  <c r="ADX17" i="40"/>
  <c r="ADZ17" i="40"/>
  <c r="AEC17" i="40"/>
  <c r="AKZ17" i="40"/>
  <c r="AKU17" i="40"/>
  <c r="AKX17" i="40"/>
  <c r="AAK17" i="40"/>
  <c r="AAI17" i="40"/>
  <c r="AIK16" i="40"/>
  <c r="AIM16" i="40"/>
  <c r="AIJ16" i="40"/>
  <c r="AHN17" i="40"/>
  <c r="AHH17" i="40"/>
  <c r="AJU16" i="40"/>
  <c r="AJV16" i="40"/>
  <c r="ACT16" i="40"/>
  <c r="ACW16" i="40"/>
  <c r="ACQ16" i="40"/>
  <c r="ACR16" i="40"/>
  <c r="ACP16" i="40"/>
  <c r="ACS16" i="40"/>
  <c r="ACU16" i="40"/>
  <c r="ACX16" i="40"/>
  <c r="ACY16" i="40"/>
  <c r="ACV16" i="40"/>
  <c r="AGF16" i="40"/>
  <c r="AGE16" i="40"/>
  <c r="AGD16" i="40"/>
  <c r="AGJ16" i="40"/>
  <c r="AGK16" i="40"/>
  <c r="AGB16" i="40"/>
  <c r="AGC16" i="40"/>
  <c r="AGI16" i="40"/>
  <c r="AGH16" i="40"/>
  <c r="AGG16" i="40"/>
  <c r="AOH16" i="40"/>
  <c r="AOE16" i="40"/>
  <c r="AOL16" i="40"/>
  <c r="EV16" i="40"/>
  <c r="FB16" i="40"/>
  <c r="EZ16" i="40"/>
  <c r="APJ16" i="40"/>
  <c r="APP16" i="40"/>
  <c r="APQ16" i="40"/>
  <c r="APH16" i="40"/>
  <c r="API16" i="40"/>
  <c r="APO16" i="40"/>
  <c r="APN16" i="40"/>
  <c r="APM16" i="40"/>
  <c r="APL16" i="40"/>
  <c r="APK16" i="40"/>
  <c r="AQS17" i="40"/>
  <c r="AQL17" i="40"/>
  <c r="AQT17" i="40"/>
  <c r="AQP17" i="40"/>
  <c r="AQQ17" i="40"/>
  <c r="AQR17" i="40"/>
  <c r="AQU17" i="40"/>
  <c r="EX16" i="40" l="1"/>
  <c r="ANG17" i="40"/>
  <c r="ANI17" i="40"/>
  <c r="AND17" i="40"/>
  <c r="ANF17" i="40"/>
  <c r="EY16" i="40"/>
  <c r="ANC17" i="40"/>
  <c r="ANE17" i="40"/>
  <c r="ET16" i="40"/>
  <c r="ANB17" i="40"/>
  <c r="AGD17" i="40"/>
  <c r="AGH17" i="40"/>
  <c r="FC16" i="40"/>
  <c r="EW16" i="40"/>
  <c r="AGE17" i="40"/>
  <c r="AGI17" i="40"/>
  <c r="AGK17" i="40"/>
  <c r="AGF17" i="40"/>
  <c r="AGC17" i="40"/>
  <c r="AGJ17" i="40"/>
  <c r="AGG17" i="40"/>
  <c r="AGB17" i="40"/>
  <c r="AQM17" i="40"/>
  <c r="ANH17" i="40"/>
  <c r="AOJ16" i="40"/>
  <c r="AOF16" i="40"/>
  <c r="AOI16" i="40"/>
  <c r="AJP17" i="40"/>
  <c r="AJU17" i="40"/>
  <c r="KN16" i="40"/>
  <c r="KT16" i="40"/>
  <c r="KV16" i="40"/>
  <c r="AOG16" i="40"/>
  <c r="KU16" i="40"/>
  <c r="KP16" i="40"/>
  <c r="KS16" i="40"/>
  <c r="AQN17" i="40"/>
  <c r="AQO17" i="40"/>
  <c r="AMZ17" i="40"/>
  <c r="ANA17" i="40"/>
  <c r="AOD16" i="40"/>
  <c r="AOM16" i="40"/>
  <c r="AOK16" i="40"/>
  <c r="KQ16" i="40"/>
  <c r="EU16" i="40"/>
  <c r="FA16" i="40"/>
  <c r="AJS17" i="40"/>
  <c r="AJW17" i="40"/>
  <c r="AJN17" i="40"/>
  <c r="AJQ17" i="40"/>
  <c r="KO16" i="40"/>
  <c r="AJO17" i="40"/>
  <c r="AJR17" i="40"/>
  <c r="AJV17" i="40"/>
  <c r="AJT17" i="40"/>
  <c r="KR16" i="40"/>
  <c r="KW16" i="40"/>
  <c r="AIN17" i="40"/>
  <c r="AIP17" i="40"/>
  <c r="AIM17" i="40"/>
  <c r="AIO17" i="40"/>
  <c r="AIK17" i="40"/>
  <c r="AIJ17" i="40"/>
  <c r="AIL17" i="40"/>
  <c r="AIR17" i="40"/>
  <c r="AIQ17" i="40"/>
  <c r="AIS17" i="40"/>
  <c r="CO16" i="40"/>
  <c r="CS16" i="40"/>
  <c r="CT16" i="40"/>
  <c r="CM16" i="40"/>
  <c r="CP16" i="40"/>
  <c r="CU16" i="40"/>
  <c r="CN16" i="40"/>
  <c r="CQ16" i="40"/>
  <c r="QK16" i="40"/>
  <c r="QH16" i="40"/>
  <c r="QN16" i="40"/>
  <c r="QP16" i="40"/>
  <c r="QI16" i="40"/>
  <c r="QL16" i="40"/>
  <c r="QQ16" i="40"/>
  <c r="QJ16" i="40"/>
  <c r="QM16" i="40"/>
  <c r="QO16" i="40"/>
  <c r="ALX16" i="40"/>
  <c r="ALZ16" i="40"/>
  <c r="AME16" i="40"/>
  <c r="ALY16" i="40"/>
  <c r="ALW16" i="40"/>
  <c r="AMD16" i="40"/>
  <c r="ALV16" i="40"/>
  <c r="AMC16" i="40"/>
  <c r="AMB16" i="40"/>
  <c r="AMA16" i="40"/>
  <c r="APM17" i="40"/>
  <c r="API17" i="40"/>
  <c r="APJ17" i="40"/>
  <c r="APQ17" i="40"/>
  <c r="APK17" i="40"/>
  <c r="APH17" i="40"/>
  <c r="APL17" i="40"/>
  <c r="APO17" i="40"/>
  <c r="APP17" i="40"/>
  <c r="APN17" i="40"/>
  <c r="AMC17" i="40"/>
  <c r="AME17" i="40"/>
  <c r="ALV17" i="40"/>
  <c r="ALY17" i="40"/>
  <c r="ALZ17" i="40"/>
  <c r="AMA17" i="40"/>
  <c r="ALW17" i="40"/>
  <c r="ALX17" i="40"/>
  <c r="AMB17" i="40"/>
  <c r="IH16" i="40" l="1"/>
  <c r="IM16" i="40"/>
  <c r="AOJ17" i="40"/>
  <c r="AOE17" i="40"/>
  <c r="AOH17" i="40"/>
  <c r="IF16" i="40"/>
  <c r="IJ16" i="40"/>
  <c r="AOI17" i="40"/>
  <c r="AOL17" i="40"/>
  <c r="AOG17" i="40"/>
  <c r="II16" i="40"/>
  <c r="IO16" i="40"/>
  <c r="IL16" i="40"/>
  <c r="AOF17" i="40"/>
  <c r="AOK17" i="40"/>
  <c r="IN16" i="40"/>
  <c r="IG16" i="40"/>
  <c r="IK16" i="40"/>
  <c r="AOM17" i="40"/>
  <c r="AOD17" i="40"/>
  <c r="CM17" i="40"/>
  <c r="CL17" i="40"/>
  <c r="CU17" i="40"/>
  <c r="CQ17" i="40"/>
  <c r="CS17" i="40"/>
  <c r="CR17" i="40"/>
  <c r="CO17" i="40"/>
  <c r="CP17" i="40"/>
  <c r="CN17" i="40"/>
  <c r="CT17" i="40"/>
  <c r="CR16" i="40"/>
  <c r="CL16" i="40"/>
  <c r="ASY17" i="40"/>
  <c r="ATB17" i="40"/>
  <c r="ASW17" i="40"/>
  <c r="ASV17" i="40"/>
  <c r="ATA17" i="40"/>
  <c r="ATC17" i="40"/>
  <c r="AST17" i="40"/>
  <c r="ASZ17" i="40"/>
  <c r="ASU17" i="40"/>
  <c r="ASX17" i="40"/>
  <c r="AMD17" i="40"/>
  <c r="ARV16" i="40"/>
  <c r="ARS16" i="40"/>
  <c r="ARY16" i="40"/>
  <c r="GG16" i="40"/>
  <c r="FZ16" i="40"/>
  <c r="GE16" i="40"/>
  <c r="FX16" i="40"/>
  <c r="GF16" i="40"/>
  <c r="GA16" i="40"/>
  <c r="FY16" i="40"/>
  <c r="GC16" i="40"/>
  <c r="GB16" i="40"/>
  <c r="GD16" i="40"/>
  <c r="ARY17" i="40"/>
  <c r="ARU17" i="40"/>
  <c r="ARV17" i="40"/>
  <c r="ARW17" i="40"/>
  <c r="ARP17" i="40"/>
  <c r="ARS17" i="40"/>
  <c r="ART17" i="40"/>
  <c r="ARX17" i="40"/>
  <c r="ARQ17" i="40"/>
  <c r="ARR17" i="40"/>
  <c r="AF17" i="40" l="1"/>
  <c r="AM17" i="40"/>
  <c r="AL17" i="40"/>
  <c r="WC16" i="40"/>
  <c r="WE16" i="40"/>
  <c r="II17" i="40"/>
  <c r="IK17" i="40"/>
  <c r="AK17" i="40"/>
  <c r="AG17" i="40"/>
  <c r="WG16" i="40"/>
  <c r="WB16" i="40"/>
  <c r="WF16" i="40"/>
  <c r="IF17" i="40"/>
  <c r="IG17" i="40"/>
  <c r="AH17" i="40"/>
  <c r="AD17" i="40"/>
  <c r="WH16" i="40"/>
  <c r="WK16" i="40"/>
  <c r="WJ16" i="40"/>
  <c r="IN17" i="40"/>
  <c r="IM17" i="40"/>
  <c r="IH17" i="40"/>
  <c r="AJ17" i="40"/>
  <c r="AE17" i="40"/>
  <c r="AI17" i="40"/>
  <c r="WI16" i="40"/>
  <c r="WD16" i="40"/>
  <c r="IJ17" i="40"/>
  <c r="IL17" i="40"/>
  <c r="ARQ16" i="40"/>
  <c r="ARW16" i="40"/>
  <c r="ARU16" i="40"/>
  <c r="ARR16" i="40"/>
  <c r="ARX16" i="40"/>
  <c r="ARP16" i="40"/>
  <c r="ART16" i="40"/>
  <c r="HG16" i="40"/>
  <c r="HC16" i="40"/>
  <c r="HI16" i="40"/>
  <c r="OI16" i="40"/>
  <c r="OE16" i="40"/>
  <c r="OG16" i="40"/>
  <c r="BM16" i="40"/>
  <c r="BO16" i="40"/>
  <c r="BL16" i="40"/>
  <c r="HD16" i="40"/>
  <c r="HJ16" i="40"/>
  <c r="HE16" i="40"/>
  <c r="OA16" i="40"/>
  <c r="NZ16" i="40"/>
  <c r="BK16" i="40"/>
  <c r="BJ16" i="40"/>
  <c r="BQ16" i="40"/>
  <c r="HK16" i="40"/>
  <c r="HH16" i="40"/>
  <c r="OF16" i="40"/>
  <c r="OD16" i="40"/>
  <c r="BP16" i="40"/>
  <c r="BI16" i="40"/>
  <c r="HF16" i="40"/>
  <c r="HB16" i="40"/>
  <c r="OC16" i="40"/>
  <c r="OH16" i="40"/>
  <c r="OB16" i="40"/>
  <c r="IO17" i="40"/>
  <c r="BH16" i="40"/>
  <c r="BN16" i="40"/>
  <c r="AJ16" i="40"/>
  <c r="AH16" i="40"/>
  <c r="AK16" i="40"/>
  <c r="AL16" i="40"/>
  <c r="AF16" i="40"/>
  <c r="AI16" i="40"/>
  <c r="AG16" i="40"/>
  <c r="AE16" i="40"/>
  <c r="AD16" i="40"/>
  <c r="AM16" i="40"/>
  <c r="OC17" i="40"/>
  <c r="OA17" i="40"/>
  <c r="OI17" i="40"/>
  <c r="OB17" i="40"/>
  <c r="OF17" i="40"/>
  <c r="OD17" i="40"/>
  <c r="NZ17" i="40"/>
  <c r="DW17" i="40"/>
  <c r="BM17" i="40"/>
  <c r="BJ17" i="40"/>
  <c r="BH17" i="40"/>
  <c r="BL17" i="40"/>
  <c r="BO17" i="40"/>
  <c r="BN17" i="40"/>
  <c r="BI17" i="40"/>
  <c r="BQ17" i="40"/>
  <c r="DU17" i="40" l="1"/>
  <c r="DS17" i="40"/>
  <c r="DR17" i="40"/>
  <c r="DV17" i="40"/>
  <c r="DX17" i="40"/>
  <c r="DY17" i="40"/>
  <c r="DQ17" i="40"/>
  <c r="DT17" i="40"/>
  <c r="DP17" i="40"/>
  <c r="BP17" i="40"/>
  <c r="BK17" i="40"/>
  <c r="OG17" i="40"/>
  <c r="EV17" i="40"/>
  <c r="FA17" i="40"/>
  <c r="ABX16" i="40"/>
  <c r="ACA16" i="40"/>
  <c r="FC17" i="40"/>
  <c r="ET17" i="40"/>
  <c r="ABY16" i="40"/>
  <c r="ABV16" i="40"/>
  <c r="EZ17" i="40"/>
  <c r="EU17" i="40"/>
  <c r="EX17" i="40"/>
  <c r="ABW16" i="40"/>
  <c r="ABZ16" i="40"/>
  <c r="ACB16" i="40"/>
  <c r="OE17" i="40"/>
  <c r="OH17" i="40"/>
  <c r="EY17" i="40"/>
  <c r="FB17" i="40"/>
  <c r="EW17" i="40"/>
  <c r="ACE16" i="40"/>
  <c r="ACC16" i="40"/>
  <c r="ACD16" i="40"/>
  <c r="KV17" i="40"/>
  <c r="KQ17" i="40"/>
  <c r="KT17" i="40"/>
  <c r="GA17" i="40"/>
  <c r="GD17" i="40"/>
  <c r="TV16" i="40"/>
  <c r="TY16" i="40"/>
  <c r="KU17" i="40"/>
  <c r="KW17" i="40"/>
  <c r="KS17" i="40"/>
  <c r="GG17" i="40"/>
  <c r="GF17" i="40"/>
  <c r="TU16" i="40"/>
  <c r="TT16" i="40"/>
  <c r="TW16" i="40"/>
  <c r="KR17" i="40"/>
  <c r="KP17" i="40"/>
  <c r="GB17" i="40"/>
  <c r="FZ17" i="40"/>
  <c r="GE17" i="40"/>
  <c r="TX16" i="40"/>
  <c r="UB16" i="40"/>
  <c r="UA16" i="40"/>
  <c r="KN17" i="40"/>
  <c r="KO17" i="40"/>
  <c r="FX17" i="40"/>
  <c r="FY17" i="40"/>
  <c r="GC17" i="40"/>
  <c r="UC16" i="40"/>
  <c r="TZ16" i="40"/>
  <c r="HH17" i="40"/>
  <c r="HF17" i="40"/>
  <c r="HD17" i="40"/>
  <c r="HE17" i="40"/>
  <c r="HB17" i="40"/>
  <c r="HC17" i="40"/>
  <c r="HJ17" i="40"/>
  <c r="HK17" i="40"/>
  <c r="HG17" i="40"/>
  <c r="HI17" i="40"/>
  <c r="JP16" i="40"/>
  <c r="JM16" i="40"/>
  <c r="JK16" i="40"/>
  <c r="NA16" i="40"/>
  <c r="NC16" i="40"/>
  <c r="MW16" i="40"/>
  <c r="NE16" i="40"/>
  <c r="MV16" i="40"/>
  <c r="MX16" i="40"/>
  <c r="ND16" i="40"/>
  <c r="MY16" i="40"/>
  <c r="NB16" i="40"/>
  <c r="MZ16" i="40"/>
  <c r="JN16" i="40" l="1"/>
  <c r="JR16" i="40"/>
  <c r="JL16" i="40"/>
  <c r="JJ16" i="40"/>
  <c r="JO16" i="40"/>
  <c r="JQ16" i="40"/>
  <c r="AHP16" i="40"/>
  <c r="JS16" i="40"/>
  <c r="DR16" i="40"/>
  <c r="DP16" i="40"/>
  <c r="DV16" i="40"/>
  <c r="DY16" i="40"/>
  <c r="DQ16" i="40"/>
  <c r="DW16" i="40"/>
  <c r="DX16" i="40"/>
  <c r="DS16" i="40"/>
  <c r="DU16" i="40"/>
  <c r="DT16" i="40"/>
  <c r="AHU16" i="40"/>
  <c r="TT17" i="40"/>
  <c r="TU17" i="40"/>
  <c r="AHV16" i="40"/>
  <c r="AHY16" i="40"/>
  <c r="AHT16" i="40"/>
  <c r="RP16" i="40"/>
  <c r="RN16" i="40"/>
  <c r="RT16" i="40"/>
  <c r="SU16" i="40"/>
  <c r="SV16" i="40"/>
  <c r="ZW16" i="40"/>
  <c r="ZT16" i="40"/>
  <c r="UB17" i="40"/>
  <c r="TW17" i="40"/>
  <c r="TZ17" i="40"/>
  <c r="AHW16" i="40"/>
  <c r="AHX16" i="40"/>
  <c r="RS16" i="40"/>
  <c r="RL16" i="40"/>
  <c r="RR16" i="40"/>
  <c r="SP16" i="40"/>
  <c r="SQ16" i="40"/>
  <c r="ZR16" i="40"/>
  <c r="ZU16" i="40"/>
  <c r="UA17" i="40"/>
  <c r="UC17" i="40"/>
  <c r="TY17" i="40"/>
  <c r="AHQ16" i="40"/>
  <c r="AHR16" i="40"/>
  <c r="RO16" i="40"/>
  <c r="RQ16" i="40"/>
  <c r="SS16" i="40"/>
  <c r="SX16" i="40"/>
  <c r="SW16" i="40"/>
  <c r="ZO16" i="40"/>
  <c r="ZP16" i="40"/>
  <c r="ZN16" i="40"/>
  <c r="TX17" i="40"/>
  <c r="TV17" i="40"/>
  <c r="AHS16" i="40"/>
  <c r="RU16" i="40"/>
  <c r="RM16" i="40"/>
  <c r="SY16" i="40"/>
  <c r="ST16" i="40"/>
  <c r="SR16" i="40"/>
  <c r="ZQ16" i="40"/>
  <c r="ZS16" i="40"/>
  <c r="ZV16" i="40"/>
  <c r="LY16" i="40"/>
  <c r="LV16" i="40"/>
  <c r="LR16" i="40"/>
  <c r="LZ17" i="40"/>
  <c r="LT17" i="40"/>
  <c r="LU17" i="40"/>
  <c r="LW16" i="40"/>
  <c r="LS16" i="40"/>
  <c r="LU16" i="40"/>
  <c r="LR17" i="40"/>
  <c r="LS17" i="40"/>
  <c r="LY17" i="40"/>
  <c r="LT16" i="40"/>
  <c r="LZ16" i="40"/>
  <c r="MA17" i="40"/>
  <c r="LW17" i="40"/>
  <c r="MA16" i="40"/>
  <c r="LX16" i="40"/>
  <c r="LX17" i="40"/>
  <c r="LV17" i="40"/>
  <c r="SS17" i="40"/>
  <c r="SY17" i="40"/>
  <c r="SR17" i="40"/>
  <c r="SU17" i="40"/>
  <c r="SV17" i="40"/>
  <c r="ST17" i="40"/>
  <c r="SP17" i="40"/>
  <c r="SW17" i="40"/>
  <c r="SX17" i="40"/>
  <c r="SQ17" i="40"/>
  <c r="RN17" i="40"/>
  <c r="RQ17" i="40"/>
  <c r="RS17" i="40"/>
  <c r="RP17" i="40"/>
  <c r="RT17" i="40"/>
  <c r="PM16" i="40"/>
  <c r="PG16" i="40"/>
  <c r="PE16" i="40"/>
  <c r="PI16" i="40"/>
  <c r="PH16" i="40"/>
  <c r="PJ16" i="40"/>
  <c r="PF16" i="40"/>
  <c r="PK16" i="40"/>
  <c r="PD16" i="40"/>
  <c r="PL16" i="40"/>
  <c r="PI17" i="40"/>
  <c r="PJ17" i="40"/>
  <c r="PE17" i="40"/>
  <c r="PF17" i="40"/>
  <c r="PM17" i="40"/>
  <c r="PG17" i="40"/>
  <c r="PD17" i="40"/>
  <c r="PH17" i="40"/>
  <c r="PK17" i="40"/>
  <c r="PL17" i="40"/>
  <c r="NA17" i="40" l="1"/>
  <c r="RM17" i="40"/>
  <c r="RR17" i="40"/>
  <c r="RU17" i="40"/>
  <c r="ANO16" i="40"/>
  <c r="ANR16" i="40"/>
  <c r="ANN16" i="40"/>
  <c r="RO17" i="40"/>
  <c r="ANP16" i="40"/>
  <c r="ANK16" i="40"/>
  <c r="ANL16" i="40"/>
  <c r="RL17" i="40"/>
  <c r="ANQ16" i="40"/>
  <c r="ANM16" i="40"/>
  <c r="ANJ16" i="40"/>
  <c r="ANS16" i="40"/>
  <c r="ND17" i="40"/>
  <c r="NC17" i="40"/>
  <c r="NE17" i="40"/>
  <c r="AFM16" i="40"/>
  <c r="AFO16" i="40"/>
  <c r="WE17" i="40"/>
  <c r="WG17" i="40"/>
  <c r="ZS17" i="40"/>
  <c r="ZN17" i="40"/>
  <c r="YK16" i="40"/>
  <c r="YM16" i="40"/>
  <c r="YJ16" i="40"/>
  <c r="MZ17" i="40"/>
  <c r="NB17" i="40"/>
  <c r="AFI16" i="40"/>
  <c r="AFK16" i="40"/>
  <c r="AFH16" i="40"/>
  <c r="WC17" i="40"/>
  <c r="WB17" i="40"/>
  <c r="WD17" i="40"/>
  <c r="ZT17" i="40"/>
  <c r="ZR17" i="40"/>
  <c r="ZW17" i="40"/>
  <c r="YR16" i="40"/>
  <c r="YO16" i="40"/>
  <c r="MY17" i="40"/>
  <c r="AFQ16" i="40"/>
  <c r="AFN16" i="40"/>
  <c r="AFP16" i="40"/>
  <c r="WJ17" i="40"/>
  <c r="WI17" i="40"/>
  <c r="WK17" i="40"/>
  <c r="ZP17" i="40"/>
  <c r="ZQ17" i="40"/>
  <c r="ZU17" i="40"/>
  <c r="YS16" i="40"/>
  <c r="YP16" i="40"/>
  <c r="MW17" i="40"/>
  <c r="MV17" i="40"/>
  <c r="MX17" i="40"/>
  <c r="AFJ16" i="40"/>
  <c r="AFL16" i="40"/>
  <c r="WF17" i="40"/>
  <c r="WH17" i="40"/>
  <c r="ZO17" i="40"/>
  <c r="ZV17" i="40"/>
  <c r="YN16" i="40"/>
  <c r="YL16" i="40"/>
  <c r="YQ16" i="40"/>
  <c r="G82" i="42"/>
  <c r="I91" i="42" s="1"/>
  <c r="T26" i="48" s="1"/>
  <c r="QK17" i="40"/>
  <c r="QN17" i="40"/>
  <c r="QO17" i="40"/>
  <c r="QP17" i="40"/>
  <c r="QJ17" i="40"/>
  <c r="QH17" i="40"/>
  <c r="QI17" i="40"/>
  <c r="QL17" i="40"/>
  <c r="QQ17" i="40"/>
  <c r="QM17" i="40"/>
  <c r="ALH16" i="40"/>
  <c r="ALB16" i="40"/>
  <c r="ALG16" i="40"/>
  <c r="ALI16" i="40"/>
  <c r="ALF16" i="40"/>
  <c r="ALE16" i="40"/>
  <c r="ALD16" i="40"/>
  <c r="ALK16" i="40"/>
  <c r="ALC16" i="40"/>
  <c r="ALJ16" i="40"/>
  <c r="AFJ17" i="40" l="1"/>
  <c r="AFK17" i="40"/>
  <c r="AFM17" i="40"/>
  <c r="ADB16" i="40"/>
  <c r="ADF16" i="40"/>
  <c r="AFI17" i="40"/>
  <c r="AFH17" i="40"/>
  <c r="AFQ17" i="40"/>
  <c r="ADC16" i="40"/>
  <c r="ADG16" i="40"/>
  <c r="AFP17" i="40"/>
  <c r="AFO17" i="40"/>
  <c r="ADI16" i="40"/>
  <c r="ADD16" i="40"/>
  <c r="ADA16" i="40"/>
  <c r="AFL17" i="40"/>
  <c r="AFN17" i="40"/>
  <c r="ADH16" i="40"/>
  <c r="ADE16" i="40"/>
  <c r="ACZ16" i="40"/>
  <c r="VC17" i="40"/>
  <c r="UX17" i="40"/>
  <c r="UY17" i="40"/>
  <c r="ACB17" i="40"/>
  <c r="ABW17" i="40"/>
  <c r="ABZ17" i="40"/>
  <c r="XG17" i="40"/>
  <c r="XJ17" i="40"/>
  <c r="VB17" i="40"/>
  <c r="VG17" i="40"/>
  <c r="VE17" i="40"/>
  <c r="ACA17" i="40"/>
  <c r="ACD17" i="40"/>
  <c r="ABY17" i="40"/>
  <c r="XN17" i="40"/>
  <c r="XL17" i="40"/>
  <c r="VA17" i="40"/>
  <c r="VD17" i="40"/>
  <c r="ABX17" i="40"/>
  <c r="ACC17" i="40"/>
  <c r="XH17" i="40"/>
  <c r="XM17" i="40"/>
  <c r="XK17" i="40"/>
  <c r="VF17" i="40"/>
  <c r="UZ17" i="40"/>
  <c r="ACE17" i="40"/>
  <c r="ABV17" i="40"/>
  <c r="XO17" i="40"/>
  <c r="XF17" i="40"/>
  <c r="XI17" i="40"/>
  <c r="XO16" i="40"/>
  <c r="XN16" i="40"/>
  <c r="XK16" i="40"/>
  <c r="XM16" i="40"/>
  <c r="XI16" i="40"/>
  <c r="XL16" i="40"/>
  <c r="XH16" i="40"/>
  <c r="XG16" i="40"/>
  <c r="XF16" i="40"/>
  <c r="XJ16" i="40"/>
  <c r="VF16" i="40"/>
  <c r="VB16" i="40"/>
  <c r="VC16" i="40"/>
  <c r="VA16" i="40"/>
  <c r="VD16" i="40"/>
  <c r="UX16" i="40"/>
  <c r="UZ16" i="40"/>
  <c r="VG16" i="40"/>
  <c r="UY16" i="40"/>
  <c r="VE16" i="40"/>
  <c r="AEI16" i="40"/>
  <c r="AEF16" i="40"/>
  <c r="AEH16" i="40"/>
  <c r="AEM16" i="40"/>
  <c r="AEG16" i="40"/>
  <c r="AEE16" i="40"/>
  <c r="AEL16" i="40"/>
  <c r="AED16" i="40"/>
  <c r="AEK16" i="40"/>
  <c r="AEJ16" i="40"/>
  <c r="ARB16" i="40"/>
  <c r="ARA16" i="40"/>
  <c r="AQZ16" i="40"/>
  <c r="AQY16" i="40"/>
  <c r="AQX16" i="40"/>
  <c r="ARD16" i="40"/>
  <c r="ARE16" i="40"/>
  <c r="AQV16" i="40"/>
  <c r="AQW16" i="40"/>
  <c r="ARC16" i="40"/>
  <c r="ATE16" i="40"/>
  <c r="ATL16" i="40"/>
  <c r="ATD16" i="40"/>
  <c r="ATK16" i="40"/>
  <c r="ATH16" i="40"/>
  <c r="ATJ16" i="40"/>
  <c r="ATG16" i="40"/>
  <c r="ATI16" i="40"/>
  <c r="ATF16" i="40"/>
  <c r="ALE17" i="40"/>
  <c r="ALF17" i="40"/>
  <c r="ALB17" i="40"/>
  <c r="ALI17" i="40"/>
  <c r="ALJ17" i="40"/>
  <c r="ALC17" i="40"/>
  <c r="ALK17" i="40"/>
  <c r="ALD17" i="40"/>
  <c r="ALG17" i="40"/>
  <c r="ALH17" i="40"/>
  <c r="AJB16" i="40" l="1"/>
  <c r="AIX16" i="40"/>
  <c r="AJA16" i="40"/>
  <c r="AEJ17" i="40"/>
  <c r="AEH17" i="40"/>
  <c r="AEK17" i="40"/>
  <c r="AIU16" i="40"/>
  <c r="AIV16" i="40"/>
  <c r="AIT16" i="40"/>
  <c r="AEF17" i="40"/>
  <c r="AEG17" i="40"/>
  <c r="AIW16" i="40"/>
  <c r="AIY16" i="40"/>
  <c r="AEE17" i="40"/>
  <c r="AEL17" i="40"/>
  <c r="AJC16" i="40"/>
  <c r="AIZ16" i="40"/>
  <c r="AEM17" i="40"/>
  <c r="AEI17" i="40"/>
  <c r="AED17" i="40"/>
  <c r="ATM16" i="40"/>
  <c r="ADH17" i="40"/>
  <c r="ADC17" i="40"/>
  <c r="ADE17" i="40"/>
  <c r="AAU16" i="40"/>
  <c r="AAW16" i="40"/>
  <c r="ADG17" i="40"/>
  <c r="ADI17" i="40"/>
  <c r="AAY16" i="40"/>
  <c r="ABA16" i="40"/>
  <c r="AAV16" i="40"/>
  <c r="ADD17" i="40"/>
  <c r="ADB17" i="40"/>
  <c r="AAT16" i="40"/>
  <c r="AAS16" i="40"/>
  <c r="AAZ16" i="40"/>
  <c r="ADF17" i="40"/>
  <c r="ACZ17" i="40"/>
  <c r="ADA17" i="40"/>
  <c r="AAR16" i="40"/>
  <c r="AAX16" i="40"/>
  <c r="AHR17" i="40"/>
  <c r="AHW17" i="40"/>
  <c r="AHY17" i="40"/>
  <c r="AKD16" i="40"/>
  <c r="AKF16" i="40"/>
  <c r="AHQ17" i="40"/>
  <c r="AHT17" i="40"/>
  <c r="AHU17" i="40"/>
  <c r="AKB16" i="40"/>
  <c r="AJY16" i="40"/>
  <c r="AHV17" i="40"/>
  <c r="AHP17" i="40"/>
  <c r="AKC16" i="40"/>
  <c r="AKE16" i="40"/>
  <c r="AKG16" i="40"/>
  <c r="AHX17" i="40"/>
  <c r="AHS17" i="40"/>
  <c r="AKA16" i="40"/>
  <c r="AJX16" i="40"/>
  <c r="AJZ16" i="40"/>
  <c r="C69" i="43"/>
  <c r="C73" i="43"/>
  <c r="C68" i="43"/>
  <c r="D73" i="43"/>
  <c r="D68" i="43"/>
  <c r="E82" i="42"/>
  <c r="G91" i="42" s="1"/>
  <c r="R26" i="48" s="1"/>
  <c r="F82" i="42"/>
  <c r="H91" i="42" s="1"/>
  <c r="S26" i="48" s="1"/>
  <c r="H82" i="42"/>
  <c r="J91" i="42" s="1"/>
  <c r="U26" i="48" s="1"/>
  <c r="YJ17" i="40"/>
  <c r="YK17" i="40"/>
  <c r="YR17" i="40"/>
  <c r="YM17" i="40"/>
  <c r="YP17" i="40"/>
  <c r="YQ17" i="40"/>
  <c r="YS17" i="40"/>
  <c r="YO17" i="40"/>
  <c r="YN17" i="40"/>
  <c r="YL17" i="40"/>
  <c r="AKE17" i="40"/>
  <c r="AJX17" i="40"/>
  <c r="AJZ17" i="40"/>
  <c r="AGQ16" i="40"/>
  <c r="AGN16" i="40"/>
  <c r="AGP16" i="40"/>
  <c r="AGU16" i="40"/>
  <c r="AGO16" i="40"/>
  <c r="AGM16" i="40"/>
  <c r="AGT16" i="40"/>
  <c r="AGL16" i="40"/>
  <c r="AGS16" i="40"/>
  <c r="AGR16" i="40"/>
  <c r="ARD17" i="40"/>
  <c r="AQX17" i="40"/>
  <c r="AQV17" i="40" l="1"/>
  <c r="ARA17" i="40"/>
  <c r="AKD17" i="40"/>
  <c r="AKF17" i="40"/>
  <c r="AKC17" i="40"/>
  <c r="AKB17" i="40"/>
  <c r="AKG17" i="40"/>
  <c r="AJY17" i="40"/>
  <c r="AKA17" i="40"/>
  <c r="AQZ17" i="40"/>
  <c r="ARC17" i="40"/>
  <c r="M33" i="48"/>
  <c r="AQY17" i="40"/>
  <c r="I82" i="42"/>
  <c r="K91" i="42" s="1"/>
  <c r="V26" i="48" s="1"/>
  <c r="APY16" i="40"/>
  <c r="APZ16" i="40"/>
  <c r="APT16" i="40"/>
  <c r="APW16" i="40"/>
  <c r="APS16" i="40"/>
  <c r="APU16" i="40"/>
  <c r="APR16" i="40"/>
  <c r="AQA16" i="40"/>
  <c r="APV16" i="40"/>
  <c r="APX16" i="40"/>
  <c r="J82" i="42"/>
  <c r="AQW17" i="40"/>
  <c r="AJC17" i="40"/>
  <c r="AIY17" i="40"/>
  <c r="AIT17" i="40"/>
  <c r="ANP17" i="40"/>
  <c r="ANN17" i="40"/>
  <c r="ANQ17" i="40"/>
  <c r="ARB17" i="40"/>
  <c r="AIZ17" i="40"/>
  <c r="AIX17" i="40"/>
  <c r="AJA17" i="40"/>
  <c r="ANL17" i="40"/>
  <c r="ANM17" i="40"/>
  <c r="ARE17" i="40"/>
  <c r="AIV17" i="40"/>
  <c r="AIW17" i="40"/>
  <c r="ANK17" i="40"/>
  <c r="ANR17" i="40"/>
  <c r="AIU17" i="40"/>
  <c r="AJB17" i="40"/>
  <c r="ANS17" i="40"/>
  <c r="ANO17" i="40"/>
  <c r="ANJ17" i="40"/>
  <c r="C72" i="43"/>
  <c r="D70" i="43"/>
  <c r="C77" i="43"/>
  <c r="M67" i="48" s="1"/>
  <c r="C82" i="43"/>
  <c r="M72" i="48" s="1"/>
  <c r="D69" i="43"/>
  <c r="C78" i="43" s="1"/>
  <c r="M68" i="48" s="1"/>
  <c r="C70" i="43"/>
  <c r="D71" i="43"/>
  <c r="D72" i="43"/>
  <c r="C71" i="43"/>
  <c r="APV17" i="40"/>
  <c r="APR17" i="40"/>
  <c r="AMG16" i="40"/>
  <c r="AML16" i="40"/>
  <c r="AMH16" i="40"/>
  <c r="AMN16" i="40"/>
  <c r="AMM16" i="40"/>
  <c r="AMO16" i="40"/>
  <c r="AMJ16" i="40"/>
  <c r="AMK16" i="40"/>
  <c r="AMI16" i="40"/>
  <c r="AQA17" i="40" l="1"/>
  <c r="APX17" i="40"/>
  <c r="APS17" i="40"/>
  <c r="APW17" i="40"/>
  <c r="APZ17" i="40"/>
  <c r="APU17" i="40"/>
  <c r="APT17" i="40"/>
  <c r="APY17" i="40"/>
  <c r="AMF16" i="40"/>
  <c r="L33" i="48"/>
  <c r="AOU17" i="40"/>
  <c r="AOO17" i="40"/>
  <c r="AOW17" i="40"/>
  <c r="AOT17" i="40"/>
  <c r="AOV17" i="40"/>
  <c r="AOS17" i="40"/>
  <c r="AOR17" i="40"/>
  <c r="AON17" i="40"/>
  <c r="AOP17" i="40"/>
  <c r="AOQ17" i="40"/>
  <c r="AON16" i="40"/>
  <c r="AOP16" i="40"/>
  <c r="AOR16" i="40"/>
  <c r="AOV16" i="40"/>
  <c r="AOS16" i="40"/>
  <c r="AOU16" i="40"/>
  <c r="AOO16" i="40"/>
  <c r="AOQ16" i="40"/>
  <c r="AOW16" i="40"/>
  <c r="AOT16" i="40"/>
  <c r="C80" i="43"/>
  <c r="M70" i="48" s="1"/>
  <c r="C81" i="43"/>
  <c r="M71" i="48" s="1"/>
  <c r="C79" i="43"/>
  <c r="M69" i="48" s="1"/>
  <c r="N35" i="48"/>
  <c r="ASI16" i="40"/>
  <c r="ASC16" i="40"/>
  <c r="ASA16" i="40"/>
  <c r="ASH16" i="40"/>
  <c r="ARZ16" i="40"/>
  <c r="ASG16" i="40"/>
  <c r="ASF16" i="40"/>
  <c r="ASB16" i="40"/>
  <c r="ASD16" i="40"/>
  <c r="ASE16" i="40" l="1"/>
  <c r="ASI17" i="40"/>
  <c r="ASA17" i="40"/>
  <c r="ASH17" i="40"/>
  <c r="ARZ17" i="40"/>
  <c r="ASF17" i="40"/>
  <c r="ASE17" i="40"/>
  <c r="ASG17" i="40"/>
  <c r="ASD17" i="40"/>
  <c r="ASB17" i="40"/>
  <c r="ASC17" i="40"/>
  <c r="ATD17" i="40"/>
  <c r="ATE17" i="40"/>
  <c r="ATL17" i="40"/>
  <c r="ATK17" i="40"/>
  <c r="ATF17" i="40"/>
  <c r="ATH17" i="40"/>
  <c r="ATJ17" i="40"/>
  <c r="ATM17" i="40"/>
  <c r="ATG17" i="40"/>
  <c r="ATI17" i="40"/>
  <c r="E68" i="43"/>
  <c r="D77" i="43" s="1"/>
  <c r="N67" i="48" s="1"/>
  <c r="Q67" i="48" s="1"/>
  <c r="M61" i="43"/>
  <c r="M63" i="43"/>
  <c r="M60" i="43"/>
  <c r="M64" i="43"/>
  <c r="N60" i="43"/>
  <c r="N63" i="43"/>
  <c r="N61" i="43"/>
  <c r="N64" i="43"/>
  <c r="K82" i="42"/>
  <c r="E83" i="42"/>
  <c r="E92" i="42" s="1"/>
  <c r="P27" i="48" s="1"/>
  <c r="H83" i="42"/>
  <c r="G83" i="42"/>
  <c r="AAZ17" i="40" l="1"/>
  <c r="AAY17" i="40"/>
  <c r="ABA17" i="40"/>
  <c r="AAV17" i="40"/>
  <c r="AAX17" i="40"/>
  <c r="AAU17" i="40"/>
  <c r="AAW17" i="40"/>
  <c r="AAT17" i="40"/>
  <c r="AAR17" i="40"/>
  <c r="AAS17" i="40"/>
  <c r="L82" i="42"/>
  <c r="J24" i="48" s="1"/>
  <c r="P33" i="48"/>
  <c r="E70" i="43"/>
  <c r="D79" i="43" s="1"/>
  <c r="N69" i="48" s="1"/>
  <c r="JN17" i="40"/>
  <c r="JS17" i="40"/>
  <c r="JJ17" i="40"/>
  <c r="JP17" i="40"/>
  <c r="JK17" i="40"/>
  <c r="JM17" i="40"/>
  <c r="JO17" i="40"/>
  <c r="JR17" i="40"/>
  <c r="JL17" i="40"/>
  <c r="JQ17" i="40"/>
  <c r="Y31" i="43"/>
  <c r="AA31" i="43"/>
  <c r="Z31" i="43"/>
  <c r="E72" i="43"/>
  <c r="D81" i="43" s="1"/>
  <c r="N71" i="48" s="1"/>
  <c r="AMO17" i="40"/>
  <c r="AMN17" i="40"/>
  <c r="AMK17" i="40"/>
  <c r="AGS17" i="40"/>
  <c r="AGO17" i="40"/>
  <c r="AGM17" i="40"/>
  <c r="AMM17" i="40"/>
  <c r="AGR17" i="40"/>
  <c r="AGU17" i="40"/>
  <c r="AGN17" i="40"/>
  <c r="L83" i="42"/>
  <c r="L92" i="42" s="1"/>
  <c r="W27" i="48" s="1"/>
  <c r="AMJ17" i="40"/>
  <c r="AGT17" i="40"/>
  <c r="AGL17" i="40"/>
  <c r="AMI17" i="40"/>
  <c r="AML17" i="40"/>
  <c r="AMF17" i="40"/>
  <c r="AGQ17" i="40"/>
  <c r="AGP17" i="40"/>
  <c r="E71" i="43"/>
  <c r="D80" i="43" s="1"/>
  <c r="N70" i="48" s="1"/>
  <c r="Q69" i="48" s="1"/>
  <c r="S63" i="43"/>
  <c r="I69" i="43"/>
  <c r="N57" i="43"/>
  <c r="N69" i="43" s="1"/>
  <c r="N62" i="43"/>
  <c r="N72" i="43" s="1"/>
  <c r="I72" i="43"/>
  <c r="S64" i="43"/>
  <c r="M62" i="43"/>
  <c r="H72" i="43"/>
  <c r="S61" i="43"/>
  <c r="N59" i="43"/>
  <c r="N71" i="43" s="1"/>
  <c r="I71" i="43"/>
  <c r="S60" i="43"/>
  <c r="H71" i="43"/>
  <c r="M59" i="43"/>
  <c r="M57" i="43"/>
  <c r="H69" i="43"/>
  <c r="N56" i="43"/>
  <c r="N68" i="43" s="1"/>
  <c r="I68" i="43"/>
  <c r="M65" i="43"/>
  <c r="H73" i="43"/>
  <c r="E73" i="43"/>
  <c r="D82" i="43" s="1"/>
  <c r="N72" i="48" s="1"/>
  <c r="N58" i="43"/>
  <c r="N70" i="43" s="1"/>
  <c r="I70" i="43"/>
  <c r="N65" i="43"/>
  <c r="N73" i="43" s="1"/>
  <c r="I73" i="43"/>
  <c r="M58" i="43"/>
  <c r="H70" i="43"/>
  <c r="M56" i="43"/>
  <c r="H68" i="43"/>
  <c r="E69" i="43"/>
  <c r="D78" i="43" s="1"/>
  <c r="N68" i="48" s="1"/>
  <c r="G85" i="42"/>
  <c r="G92" i="42"/>
  <c r="H85" i="42"/>
  <c r="H92" i="42"/>
  <c r="E94" i="42"/>
  <c r="P29" i="48" s="1"/>
  <c r="E85" i="42"/>
  <c r="AMH17" i="40"/>
  <c r="AMG17" i="40"/>
  <c r="S8" i="48" l="1"/>
  <c r="P31" i="43"/>
  <c r="T8" i="48"/>
  <c r="Q31" i="43"/>
  <c r="R8" i="48"/>
  <c r="O31" i="43"/>
  <c r="O33" i="48"/>
  <c r="I83" i="42"/>
  <c r="I85" i="42" s="1"/>
  <c r="L91" i="42"/>
  <c r="W26" i="48" s="1"/>
  <c r="W31" i="43"/>
  <c r="P8" i="48" s="1"/>
  <c r="M82" i="42"/>
  <c r="N34" i="48"/>
  <c r="M34" i="48"/>
  <c r="O34" i="48"/>
  <c r="L34" i="48"/>
  <c r="Q68" i="48"/>
  <c r="O59" i="43"/>
  <c r="G94" i="42"/>
  <c r="R29" i="48" s="1"/>
  <c r="R27" i="48"/>
  <c r="H94" i="42"/>
  <c r="S29" i="48" s="1"/>
  <c r="S27" i="48"/>
  <c r="Q70" i="48"/>
  <c r="V31" i="43"/>
  <c r="F83" i="42"/>
  <c r="F92" i="42" s="1"/>
  <c r="Q27" i="48" s="1"/>
  <c r="J69" i="43"/>
  <c r="O56" i="43"/>
  <c r="O68" i="43" s="1"/>
  <c r="AB31" i="43"/>
  <c r="O61" i="43"/>
  <c r="T61" i="43" s="1"/>
  <c r="O58" i="43"/>
  <c r="O62" i="43"/>
  <c r="J83" i="42"/>
  <c r="O64" i="43"/>
  <c r="O60" i="43"/>
  <c r="T60" i="43" s="1"/>
  <c r="J73" i="43"/>
  <c r="L85" i="42"/>
  <c r="M72" i="43"/>
  <c r="S62" i="43"/>
  <c r="M68" i="43"/>
  <c r="S56" i="43"/>
  <c r="AA68" i="43" s="1"/>
  <c r="M69" i="43"/>
  <c r="S57" i="43"/>
  <c r="S59" i="43"/>
  <c r="AA70" i="43" s="1"/>
  <c r="M71" i="43"/>
  <c r="S58" i="43"/>
  <c r="M70" i="43"/>
  <c r="S65" i="43"/>
  <c r="M73" i="43"/>
  <c r="K83" i="42"/>
  <c r="F32" i="48" l="1"/>
  <c r="W68" i="48"/>
  <c r="O8" i="48"/>
  <c r="M31" i="43"/>
  <c r="U8" i="48"/>
  <c r="R31" i="43"/>
  <c r="I92" i="42"/>
  <c r="I94" i="42" s="1"/>
  <c r="T29" i="48" s="1"/>
  <c r="L94" i="42"/>
  <c r="W29" i="48" s="1"/>
  <c r="M91" i="42"/>
  <c r="K19" i="48" s="1"/>
  <c r="O35" i="48"/>
  <c r="AA71" i="43"/>
  <c r="AA69" i="43"/>
  <c r="K85" i="42"/>
  <c r="O34" i="52"/>
  <c r="W67" i="48"/>
  <c r="W69" i="48"/>
  <c r="J85" i="42"/>
  <c r="J25" i="48"/>
  <c r="F85" i="42"/>
  <c r="J68" i="43"/>
  <c r="O57" i="43"/>
  <c r="O69" i="43" s="1"/>
  <c r="X31" i="43"/>
  <c r="J92" i="42"/>
  <c r="O72" i="43"/>
  <c r="T64" i="43"/>
  <c r="J72" i="43"/>
  <c r="J70" i="43"/>
  <c r="O70" i="43"/>
  <c r="O65" i="43"/>
  <c r="O73" i="43" s="1"/>
  <c r="T58" i="43"/>
  <c r="T56" i="43"/>
  <c r="AB68" i="43" s="1"/>
  <c r="T59" i="43"/>
  <c r="T62" i="43"/>
  <c r="O63" i="43"/>
  <c r="J71" i="43"/>
  <c r="K92" i="42"/>
  <c r="M83" i="42"/>
  <c r="M85" i="42" s="1"/>
  <c r="F94" i="42"/>
  <c r="Q29" i="48" s="1"/>
  <c r="U38" i="52" l="1"/>
  <c r="U39" i="52"/>
  <c r="F23" i="48"/>
  <c r="O79" i="42" s="1"/>
  <c r="B101" i="42"/>
  <c r="Q8" i="48"/>
  <c r="Q6" i="48" s="1"/>
  <c r="N31" i="43"/>
  <c r="S95" i="43"/>
  <c r="W72" i="43"/>
  <c r="W71" i="43"/>
  <c r="X70" i="43"/>
  <c r="W70" i="43"/>
  <c r="W73" i="43"/>
  <c r="X68" i="43"/>
  <c r="X72" i="43"/>
  <c r="W68" i="43"/>
  <c r="W69" i="43"/>
  <c r="T27" i="48"/>
  <c r="X26" i="48"/>
  <c r="AA67" i="48"/>
  <c r="G68" i="48" s="1"/>
  <c r="I90" i="48"/>
  <c r="J94" i="42"/>
  <c r="U29" i="48" s="1"/>
  <c r="U27" i="48"/>
  <c r="K94" i="42"/>
  <c r="V29" i="48" s="1"/>
  <c r="V27" i="48"/>
  <c r="T57" i="43"/>
  <c r="AB69" i="43" s="1"/>
  <c r="T65" i="43"/>
  <c r="AB71" i="43" s="1"/>
  <c r="T63" i="43"/>
  <c r="AB70" i="43" s="1"/>
  <c r="O71" i="43"/>
  <c r="M92" i="42"/>
  <c r="L36" i="52" l="1"/>
  <c r="U6" i="48"/>
  <c r="T6" i="48"/>
  <c r="O6" i="48"/>
  <c r="P6" i="48"/>
  <c r="S6" i="48"/>
  <c r="R6" i="48"/>
  <c r="X69" i="43"/>
  <c r="X73" i="43"/>
  <c r="X71" i="43"/>
  <c r="I68" i="48"/>
  <c r="H68" i="48"/>
  <c r="M94" i="42"/>
  <c r="X27" i="48"/>
  <c r="K20" i="48"/>
  <c r="F67" i="48" l="1"/>
  <c r="B199" i="42" s="1"/>
  <c r="N16" i="48"/>
  <c r="O15" i="48"/>
  <c r="N10" i="48"/>
  <c r="N11" i="48"/>
  <c r="N12" i="48"/>
  <c r="O12" i="48"/>
  <c r="O10" i="48"/>
  <c r="O11" i="48"/>
  <c r="O14" i="48"/>
  <c r="O16" i="48"/>
  <c r="N14" i="48"/>
  <c r="O13" i="48"/>
  <c r="N15" i="48"/>
  <c r="N13" i="48"/>
  <c r="X58" i="43"/>
  <c r="X29" i="48"/>
  <c r="K21" i="48"/>
  <c r="F19" i="48" s="1"/>
  <c r="F9" i="48" l="1"/>
  <c r="B59" i="42" s="1"/>
  <c r="T69" i="43"/>
  <c r="AG73" i="43"/>
  <c r="AG72" i="43"/>
  <c r="AF71" i="43"/>
  <c r="AG71" i="43"/>
  <c r="AF70" i="43"/>
  <c r="AG70" i="43"/>
  <c r="AF69" i="43"/>
  <c r="AG69" i="43"/>
  <c r="T68" i="43"/>
  <c r="AG68" i="43"/>
  <c r="S68" i="43"/>
  <c r="AF68" i="43"/>
  <c r="AF73" i="43"/>
  <c r="AF72" i="43"/>
  <c r="S69" i="43"/>
  <c r="T73" i="43"/>
  <c r="T70" i="43"/>
  <c r="T72" i="43"/>
  <c r="S72" i="43"/>
  <c r="S71" i="43"/>
  <c r="S73" i="43"/>
  <c r="T71" i="43"/>
  <c r="S70" i="43"/>
  <c r="O85" i="48" l="1"/>
  <c r="AF74" i="43"/>
  <c r="AG74" i="43"/>
  <c r="S86" i="43"/>
  <c r="O84" i="48"/>
  <c r="Y85" i="48" s="1"/>
  <c r="T79" i="43"/>
  <c r="N87" i="48"/>
  <c r="X87" i="48" s="1"/>
  <c r="O87" i="48"/>
  <c r="Y87" i="48" s="1"/>
  <c r="N85" i="48"/>
  <c r="N89" i="48"/>
  <c r="X89" i="48" s="1"/>
  <c r="O88" i="48"/>
  <c r="Y88" i="48" s="1"/>
  <c r="U69" i="43"/>
  <c r="S79" i="43"/>
  <c r="N88" i="48"/>
  <c r="X88" i="48" s="1"/>
  <c r="U72" i="43"/>
  <c r="S74" i="43"/>
  <c r="T74" i="43"/>
  <c r="N86" i="48"/>
  <c r="T87" i="43"/>
  <c r="U71" i="43"/>
  <c r="T86" i="43"/>
  <c r="O89" i="48"/>
  <c r="Y89" i="48" s="1"/>
  <c r="T91" i="43"/>
  <c r="T82" i="43"/>
  <c r="T83" i="43"/>
  <c r="U73" i="43"/>
  <c r="S82" i="43"/>
  <c r="T89" i="43"/>
  <c r="T80" i="43"/>
  <c r="T90" i="43"/>
  <c r="U70" i="43"/>
  <c r="S81" i="43"/>
  <c r="T88" i="43"/>
  <c r="T81" i="43"/>
  <c r="S80" i="43"/>
  <c r="O86" i="48"/>
  <c r="S83" i="43"/>
  <c r="AC70" i="43"/>
  <c r="AC71" i="43"/>
  <c r="AC69" i="43"/>
  <c r="Y86" i="48" l="1"/>
  <c r="P85" i="48"/>
  <c r="Z89" i="48"/>
  <c r="AD89" i="48" s="1"/>
  <c r="X86" i="48"/>
  <c r="Z87" i="48"/>
  <c r="AD87" i="48" s="1"/>
  <c r="P87" i="48"/>
  <c r="P88" i="48"/>
  <c r="Z88" i="48"/>
  <c r="AD88" i="48" s="1"/>
  <c r="P86" i="48"/>
  <c r="P89" i="48"/>
  <c r="O91" i="48"/>
  <c r="AC87" i="48" l="1"/>
  <c r="Z86" i="48"/>
  <c r="AD86" i="48" s="1"/>
  <c r="AC89" i="48"/>
  <c r="AC88" i="48"/>
  <c r="AC86" i="48" l="1"/>
  <c r="AC68" i="43" l="1"/>
  <c r="N84" i="48"/>
  <c r="P84" i="48" s="1"/>
  <c r="U68" i="43"/>
  <c r="T78" i="43"/>
  <c r="V86" i="43"/>
  <c r="S87" i="43"/>
  <c r="S78" i="43"/>
  <c r="S88" i="43"/>
  <c r="V88" i="43"/>
  <c r="W77" i="43"/>
  <c r="X77" i="43"/>
  <c r="V90" i="43"/>
  <c r="V89" i="43"/>
  <c r="V87" i="43"/>
  <c r="S89" i="43"/>
  <c r="T77" i="43"/>
  <c r="S91" i="43"/>
  <c r="V91" i="43"/>
  <c r="S90" i="43"/>
  <c r="S77" i="43"/>
  <c r="U74" i="43" l="1"/>
  <c r="X85" i="48"/>
  <c r="Z85" i="48" s="1"/>
  <c r="AA89" i="48" s="1"/>
  <c r="N91" i="48"/>
  <c r="S89" i="48"/>
  <c r="S87" i="48"/>
  <c r="S84" i="48"/>
  <c r="P91" i="48"/>
  <c r="S88" i="48"/>
  <c r="S86" i="48"/>
  <c r="S85" i="48"/>
  <c r="AA87" i="48" l="1"/>
  <c r="AA86" i="48"/>
  <c r="AA88" i="48"/>
  <c r="AC85" i="48"/>
  <c r="AD85" i="48"/>
  <c r="AA85" i="48"/>
  <c r="O29" i="52"/>
  <c r="O92" i="48"/>
  <c r="N92" i="48"/>
  <c r="H87" i="48" l="1"/>
  <c r="I86" i="48"/>
  <c r="H85" i="48"/>
  <c r="I85" i="48"/>
  <c r="J85" i="48"/>
  <c r="I87" i="48"/>
  <c r="H86" i="48"/>
  <c r="J87" i="48"/>
  <c r="J86" i="48"/>
  <c r="F84" i="48" l="1"/>
  <c r="O24" i="52" l="1"/>
  <c r="X95" i="43" l="1"/>
  <c r="W95" i="43"/>
  <c r="P24" i="52"/>
  <c r="T96" i="43" l="1"/>
  <c r="U96" i="43"/>
  <c r="S96" i="43"/>
  <c r="O10" i="52" s="1"/>
  <c r="O30" i="52" s="1"/>
  <c r="L32" i="52" s="1"/>
  <c r="L26" i="52"/>
  <c r="L222" i="42" s="1"/>
  <c r="L14" i="52" l="1"/>
  <c r="P10" i="52"/>
  <c r="L23" i="52" s="1"/>
  <c r="O3" i="52"/>
  <c r="G222" i="42"/>
  <c r="L29" i="52" l="1"/>
  <c r="L204" i="42"/>
  <c r="L16" i="52"/>
  <c r="P11" i="52"/>
  <c r="O11" i="52"/>
  <c r="G221" i="42"/>
  <c r="J221" i="42"/>
  <c r="I221" i="42"/>
  <c r="G218" i="42"/>
  <c r="I218" i="42"/>
  <c r="J222" i="42"/>
  <c r="I222" i="42"/>
  <c r="G214" i="42"/>
  <c r="P3" i="52" s="1"/>
  <c r="L6" i="52" s="1"/>
  <c r="G217" i="42"/>
  <c r="I217" i="42"/>
  <c r="L11" i="52" l="1"/>
  <c r="B204" i="42" s="1"/>
  <c r="L103" i="48"/>
  <c r="O42" i="52"/>
  <c r="M103" i="48"/>
  <c r="P42" i="52"/>
  <c r="N103" i="48"/>
  <c r="Q42" i="52"/>
  <c r="F97" i="48" l="1"/>
  <c r="B242" i="42" s="1"/>
</calcChain>
</file>

<file path=xl/sharedStrings.xml><?xml version="1.0" encoding="utf-8"?>
<sst xmlns="http://schemas.openxmlformats.org/spreadsheetml/2006/main" count="9951" uniqueCount="607">
  <si>
    <t>0_4</t>
  </si>
  <si>
    <t>5_9</t>
  </si>
  <si>
    <t>10_14</t>
  </si>
  <si>
    <t>15_19</t>
  </si>
  <si>
    <t>20_24</t>
  </si>
  <si>
    <t>25_29</t>
  </si>
  <si>
    <t>30_34</t>
  </si>
  <si>
    <t>35_39</t>
  </si>
  <si>
    <t>40_44</t>
  </si>
  <si>
    <t>45_49</t>
  </si>
  <si>
    <t>50_54</t>
  </si>
  <si>
    <t>55_59</t>
  </si>
  <si>
    <t>60_64</t>
  </si>
  <si>
    <t>65_69</t>
  </si>
  <si>
    <t>70_74</t>
  </si>
  <si>
    <t>75_79</t>
  </si>
  <si>
    <t>80_84</t>
  </si>
  <si>
    <t>85&amp;</t>
  </si>
  <si>
    <t>Age 50 to 64</t>
  </si>
  <si>
    <t>TOTAL</t>
  </si>
  <si>
    <t>Household Population</t>
  </si>
  <si>
    <t>Age 24 and under</t>
  </si>
  <si>
    <t>Age 65 and over</t>
  </si>
  <si>
    <t>Males</t>
  </si>
  <si>
    <t>Females</t>
  </si>
  <si>
    <t>Age 0</t>
  </si>
  <si>
    <t>Age 1</t>
  </si>
  <si>
    <t>Age 2</t>
  </si>
  <si>
    <t>Age 3</t>
  </si>
  <si>
    <t>Age 4</t>
  </si>
  <si>
    <t>Age 5</t>
  </si>
  <si>
    <t>Age 6</t>
  </si>
  <si>
    <t>Age 7</t>
  </si>
  <si>
    <t>Age 8</t>
  </si>
  <si>
    <t>Age 9</t>
  </si>
  <si>
    <t>Age 10</t>
  </si>
  <si>
    <t>Age 11</t>
  </si>
  <si>
    <t>Age 12</t>
  </si>
  <si>
    <t>Age 13</t>
  </si>
  <si>
    <t>Age 14</t>
  </si>
  <si>
    <t>Age 15</t>
  </si>
  <si>
    <t>Age 16</t>
  </si>
  <si>
    <t>Age 17</t>
  </si>
  <si>
    <t>Age 18</t>
  </si>
  <si>
    <t>Age 19</t>
  </si>
  <si>
    <t>Age 20</t>
  </si>
  <si>
    <t>Age 21</t>
  </si>
  <si>
    <t>Age 22</t>
  </si>
  <si>
    <t>Age 23</t>
  </si>
  <si>
    <t>Age 24</t>
  </si>
  <si>
    <t>Age 25</t>
  </si>
  <si>
    <t>Age 26</t>
  </si>
  <si>
    <t>Age 27</t>
  </si>
  <si>
    <t>Age 28</t>
  </si>
  <si>
    <t>Age 29</t>
  </si>
  <si>
    <t>Age 30</t>
  </si>
  <si>
    <t>Age 31</t>
  </si>
  <si>
    <t>Age 32</t>
  </si>
  <si>
    <t>Age 33</t>
  </si>
  <si>
    <t>Age 34</t>
  </si>
  <si>
    <t>Age 35</t>
  </si>
  <si>
    <t>Age 36</t>
  </si>
  <si>
    <t>Age 37</t>
  </si>
  <si>
    <t>Age 38</t>
  </si>
  <si>
    <t>Age 39</t>
  </si>
  <si>
    <t>Age 40</t>
  </si>
  <si>
    <t>Age 41</t>
  </si>
  <si>
    <t>Age 42</t>
  </si>
  <si>
    <t>Age 43</t>
  </si>
  <si>
    <t>Age 44</t>
  </si>
  <si>
    <t>Age 45</t>
  </si>
  <si>
    <t>Age 46</t>
  </si>
  <si>
    <t>Age 47</t>
  </si>
  <si>
    <t>Age 48</t>
  </si>
  <si>
    <t>Age 49</t>
  </si>
  <si>
    <t>Age 50</t>
  </si>
  <si>
    <t>Age 51</t>
  </si>
  <si>
    <t>Age 52</t>
  </si>
  <si>
    <t>Age 53</t>
  </si>
  <si>
    <t>Age 54</t>
  </si>
  <si>
    <t>Age 55</t>
  </si>
  <si>
    <t>Age 56</t>
  </si>
  <si>
    <t>Age 57</t>
  </si>
  <si>
    <t>Age 58</t>
  </si>
  <si>
    <t>Age 59</t>
  </si>
  <si>
    <t>Age 60</t>
  </si>
  <si>
    <t>Age 61</t>
  </si>
  <si>
    <t>Age 62</t>
  </si>
  <si>
    <t>Age 63</t>
  </si>
  <si>
    <t>Age 64</t>
  </si>
  <si>
    <t>Age 65</t>
  </si>
  <si>
    <t>Age 66</t>
  </si>
  <si>
    <t>Age 67</t>
  </si>
  <si>
    <t>Age 68</t>
  </si>
  <si>
    <t>Age 69</t>
  </si>
  <si>
    <t>Age 70</t>
  </si>
  <si>
    <t>Age 71</t>
  </si>
  <si>
    <t>Age 72</t>
  </si>
  <si>
    <t>Age 73</t>
  </si>
  <si>
    <t>Age 74</t>
  </si>
  <si>
    <t>Age 75</t>
  </si>
  <si>
    <t>Age 76</t>
  </si>
  <si>
    <t>Age 77</t>
  </si>
  <si>
    <t>Age 78</t>
  </si>
  <si>
    <t>Age 79</t>
  </si>
  <si>
    <t>Age 80</t>
  </si>
  <si>
    <t>Age 81</t>
  </si>
  <si>
    <t>Age 82</t>
  </si>
  <si>
    <t>Age 83</t>
  </si>
  <si>
    <t>Age 84</t>
  </si>
  <si>
    <t>Age 85</t>
  </si>
  <si>
    <t>Age 86</t>
  </si>
  <si>
    <t>Age 87</t>
  </si>
  <si>
    <t>Age 88</t>
  </si>
  <si>
    <t>Age 89</t>
  </si>
  <si>
    <t>Age 90</t>
  </si>
  <si>
    <t>HOUSEHOLDS</t>
  </si>
  <si>
    <t>Owned</t>
  </si>
  <si>
    <t>15_24</t>
  </si>
  <si>
    <t>One family and no others: Couple: No dependent children</t>
  </si>
  <si>
    <t>One family and no others: Couple: 1+ dependent children</t>
  </si>
  <si>
    <t>One family and no others: Lone parent: 1+ dependent children</t>
  </si>
  <si>
    <t>Other households</t>
  </si>
  <si>
    <t>25_34</t>
  </si>
  <si>
    <t>35_44</t>
  </si>
  <si>
    <t>45_54</t>
  </si>
  <si>
    <t>55_64</t>
  </si>
  <si>
    <t>65_74</t>
  </si>
  <si>
    <t>75_84</t>
  </si>
  <si>
    <t>Private rented</t>
  </si>
  <si>
    <t>Social rented</t>
  </si>
  <si>
    <t>One person household: Aged 65 and over</t>
  </si>
  <si>
    <t>One person household: Other</t>
  </si>
  <si>
    <t>Private rent</t>
  </si>
  <si>
    <t>Social rent</t>
  </si>
  <si>
    <t>A flat, maisonette or apartment - 1 bedroom</t>
  </si>
  <si>
    <t>A flat, maisonette or apartment - 2 or more bedrooms</t>
  </si>
  <si>
    <t>Detached whole house or bungalow - 3 or less bedrooms</t>
  </si>
  <si>
    <t>Detached whole house or bungalow - 4 bedrooms</t>
  </si>
  <si>
    <t>Detached whole house or bungalow - 5 or more bedrooms</t>
  </si>
  <si>
    <t>Semi-detached whole house or bungalow - 2 or less bedrooms</t>
  </si>
  <si>
    <t>Semi-detached whole house or bungalow - 3 bedrooms</t>
  </si>
  <si>
    <t>Semi-detached whole house or bungalow - 4 or more bedrooms</t>
  </si>
  <si>
    <t>Terraced whole house or bungalow - 2 or less bedrooms</t>
  </si>
  <si>
    <t>Terraced whole house or bungalow - 3 or more bedrooms</t>
  </si>
  <si>
    <t>4 bed</t>
  </si>
  <si>
    <t>3 bed</t>
  </si>
  <si>
    <t>4+ bed</t>
  </si>
  <si>
    <t>Flat</t>
  </si>
  <si>
    <t>1 bed</t>
  </si>
  <si>
    <t>PARISH HH POP MODELLED</t>
  </si>
  <si>
    <t>PARISH HH 0 MIG</t>
  </si>
  <si>
    <t>PARISH HH POP PROPORTION</t>
  </si>
  <si>
    <t>Estimated Number of People</t>
  </si>
  <si>
    <t xml:space="preserve"> </t>
  </si>
  <si>
    <t>People aged under 18 in need</t>
  </si>
  <si>
    <t>Older people with support needs</t>
  </si>
  <si>
    <t>Children with teenage parents</t>
  </si>
  <si>
    <t>Young people aged 16-17</t>
  </si>
  <si>
    <t>Frail elderly</t>
  </si>
  <si>
    <t>People aged 18-64 in need</t>
  </si>
  <si>
    <t>Alcohol misuse</t>
  </si>
  <si>
    <t>Learning disabilities</t>
  </si>
  <si>
    <t>Mental health problems</t>
  </si>
  <si>
    <t>Offenders</t>
  </si>
  <si>
    <t>Moderate physical or sensory disability</t>
  </si>
  <si>
    <t>Serious physical or sensory disability</t>
  </si>
  <si>
    <t>Refugees</t>
  </si>
  <si>
    <t>20-24</t>
  </si>
  <si>
    <t>Rough sleepers</t>
  </si>
  <si>
    <t>25-34</t>
  </si>
  <si>
    <t>Single homeless with support needs</t>
  </si>
  <si>
    <t>35-44</t>
  </si>
  <si>
    <t>People aged 65+ in need</t>
  </si>
  <si>
    <t>45-49</t>
  </si>
  <si>
    <t>50-54</t>
  </si>
  <si>
    <t>Older people with mental health needs</t>
  </si>
  <si>
    <t>55-59</t>
  </si>
  <si>
    <t>60-64</t>
  </si>
  <si>
    <t>45-54</t>
  </si>
  <si>
    <t>55-64</t>
  </si>
  <si>
    <t>0-15</t>
  </si>
  <si>
    <t>2 bed</t>
  </si>
  <si>
    <t>201105 (May-11)</t>
  </si>
  <si>
    <t>201605 (May-16)</t>
  </si>
  <si>
    <t>201705 (May-17)</t>
  </si>
  <si>
    <t>Social Rented Sector</t>
  </si>
  <si>
    <t>Private Rented Sector</t>
  </si>
  <si>
    <t>Total</t>
  </si>
  <si>
    <t>Sub Community</t>
  </si>
  <si>
    <t>Community</t>
  </si>
  <si>
    <t>PARISH</t>
  </si>
  <si>
    <t>Demand per 1,000 persons aged 75+</t>
  </si>
  <si>
    <t>Rented</t>
  </si>
  <si>
    <t>Traditional sheltered</t>
  </si>
  <si>
    <t>-</t>
  </si>
  <si>
    <t>Extra care</t>
  </si>
  <si>
    <t>Sheltered ‘plus’ or ‘Enhanced’ Sheltered</t>
  </si>
  <si>
    <t>Dementia</t>
  </si>
  <si>
    <t>-  </t>
  </si>
  <si>
    <t>Leasehold Schemes for the Elderly (LSE)</t>
  </si>
  <si>
    <t>Population aged 75+</t>
  </si>
  <si>
    <t>Additional Modelled Demand for</t>
  </si>
  <si>
    <t>Older Person Housing</t>
  </si>
  <si>
    <t>Total Weekly Income</t>
  </si>
  <si>
    <t>Net Weekly income</t>
  </si>
  <si>
    <t>Net income before housing costs</t>
  </si>
  <si>
    <t>Net income after housing costs</t>
  </si>
  <si>
    <t>Community Area</t>
  </si>
  <si>
    <t>START</t>
  </si>
  <si>
    <t>START YEAR</t>
  </si>
  <si>
    <t>END YEAR</t>
  </si>
  <si>
    <t>END</t>
  </si>
  <si>
    <t>POPULATION</t>
  </si>
  <si>
    <t>Change</t>
  </si>
  <si>
    <t>% change</t>
  </si>
  <si>
    <t>VULNERABLE PERSONS</t>
  </si>
  <si>
    <t>LOWER QUARTILE HOUSE PRICES</t>
  </si>
  <si>
    <t>Tenure</t>
  </si>
  <si>
    <t>Year (May)</t>
  </si>
  <si>
    <t>DWP HOUSING BENEFITS</t>
  </si>
  <si>
    <t>OLDER PERSONS</t>
  </si>
  <si>
    <t>AVG HH INCOME AND POVERTY</t>
  </si>
  <si>
    <t>Sub Community Name</t>
  </si>
  <si>
    <t>ID</t>
  </si>
  <si>
    <t>POPULATION IN HOUSEHOLDS</t>
  </si>
  <si>
    <t>25-29</t>
  </si>
  <si>
    <t>30-34</t>
  </si>
  <si>
    <t>35-39</t>
  </si>
  <si>
    <t>40-44</t>
  </si>
  <si>
    <t>65-69</t>
  </si>
  <si>
    <t>70-74</t>
  </si>
  <si>
    <t>75-79</t>
  </si>
  <si>
    <t>80-84</t>
  </si>
  <si>
    <t>85+</t>
  </si>
  <si>
    <t>Population Projection Scenarios</t>
  </si>
  <si>
    <t>Projected Age Distribution</t>
  </si>
  <si>
    <t>Local migration trend</t>
  </si>
  <si>
    <t>County migration trend</t>
  </si>
  <si>
    <t>Assumed migration trend</t>
  </si>
  <si>
    <t>5-yr Population Change</t>
  </si>
  <si>
    <t>Total Change from 2016</t>
  </si>
  <si>
    <t>15-24</t>
  </si>
  <si>
    <t>65-74</t>
  </si>
  <si>
    <t>75+</t>
  </si>
  <si>
    <t>0_14</t>
  </si>
  <si>
    <t>30-44</t>
  </si>
  <si>
    <t>45-59</t>
  </si>
  <si>
    <t>60-74</t>
  </si>
  <si>
    <t>15_29</t>
  </si>
  <si>
    <t>30_44</t>
  </si>
  <si>
    <t>45_59</t>
  </si>
  <si>
    <t>60_74</t>
  </si>
  <si>
    <t>75&amp;</t>
  </si>
  <si>
    <t>Percentage change</t>
  </si>
  <si>
    <t>Projected Households</t>
  </si>
  <si>
    <t>Households</t>
  </si>
  <si>
    <t>75-84</t>
  </si>
  <si>
    <t>Age of household representative</t>
  </si>
  <si>
    <t>&lt; 5</t>
  </si>
  <si>
    <t>5-14</t>
  </si>
  <si>
    <t>65+</t>
  </si>
  <si>
    <t>Couple without children</t>
  </si>
  <si>
    <t>Couple with children</t>
  </si>
  <si>
    <t>Lone parent</t>
  </si>
  <si>
    <t>Single person aged under 65</t>
  </si>
  <si>
    <t>Single person aged 65+</t>
  </si>
  <si>
    <t>HOUSING</t>
  </si>
  <si>
    <t>1 bedroom</t>
  </si>
  <si>
    <t>2 bedrooms</t>
  </si>
  <si>
    <t>3 bedrooms</t>
  </si>
  <si>
    <t>4 bedrooms</t>
  </si>
  <si>
    <t>Owner occupied</t>
  </si>
  <si>
    <t>Without housing benefit</t>
  </si>
  <si>
    <t>With housing benefit</t>
  </si>
  <si>
    <t>HB</t>
  </si>
  <si>
    <t>Private rent
without HB</t>
  </si>
  <si>
    <t>Private rent
with HB</t>
  </si>
  <si>
    <t>Weekly</t>
  </si>
  <si>
    <t>Annual</t>
  </si>
  <si>
    <t>After housing costs</t>
  </si>
  <si>
    <t>Local Household Incomes</t>
  </si>
  <si>
    <t>Average gross income</t>
  </si>
  <si>
    <t>Average net income</t>
  </si>
  <si>
    <t>Affordability Ratio</t>
  </si>
  <si>
    <t>based on 2-bedroom property</t>
  </si>
  <si>
    <t>Annual gross income</t>
  </si>
  <si>
    <t>Affordability ratio</t>
  </si>
  <si>
    <t>Housing Mix</t>
  </si>
  <si>
    <t>Market</t>
  </si>
  <si>
    <t>Affordable</t>
  </si>
  <si>
    <t>House</t>
  </si>
  <si>
    <t>5+</t>
  </si>
  <si>
    <t>1-bed</t>
  </si>
  <si>
    <t>2-bed</t>
  </si>
  <si>
    <t>3-bed</t>
  </si>
  <si>
    <t>4-bed</t>
  </si>
  <si>
    <t>5-bed +</t>
  </si>
  <si>
    <t>2-bed +</t>
  </si>
  <si>
    <t>Market Housing</t>
  </si>
  <si>
    <t>Affordable Housing</t>
  </si>
  <si>
    <t>OVERALL</t>
  </si>
  <si>
    <t>ALL SPECIALIST OLDER PERSON HOUSING</t>
  </si>
  <si>
    <t>SUPPORTED NEEDS</t>
  </si>
  <si>
    <t>Older Person Housing - Housing LIN Toolkit</t>
  </si>
  <si>
    <t>Unable to afford</t>
  </si>
  <si>
    <t>Single person aged under 35</t>
  </si>
  <si>
    <t>Single person aged 35-64</t>
  </si>
  <si>
    <t>MEDIAN HOUSE PRICES</t>
  </si>
  <si>
    <t>Local House Prices</t>
  </si>
  <si>
    <t>Median</t>
  </si>
  <si>
    <t>Lower</t>
  </si>
  <si>
    <t>Quartile</t>
  </si>
  <si>
    <t>Median price</t>
  </si>
  <si>
    <t>Shared Ownership Costs</t>
  </si>
  <si>
    <t>Equity share</t>
  </si>
  <si>
    <t>Property</t>
  </si>
  <si>
    <t>Value</t>
  </si>
  <si>
    <t>Rental Costs</t>
  </si>
  <si>
    <t>Rent</t>
  </si>
  <si>
    <t>LHA</t>
  </si>
  <si>
    <t>Max</t>
  </si>
  <si>
    <t>Housing Tenure Trends</t>
  </si>
  <si>
    <t>Living rent free</t>
  </si>
  <si>
    <t>Private rented: Other</t>
  </si>
  <si>
    <t>Private rented: Relative or friend of household member</t>
  </si>
  <si>
    <t>Private rented: Employer of a household member</t>
  </si>
  <si>
    <t>Private rented: Private landlord or letting agency</t>
  </si>
  <si>
    <t>Social rented: Total</t>
  </si>
  <si>
    <t>Shared ownership (part owned and part rented)</t>
  </si>
  <si>
    <t>Owned: Total</t>
  </si>
  <si>
    <t>Shared ownership</t>
  </si>
  <si>
    <t>Private landlord or letting agency</t>
  </si>
  <si>
    <t>Single person other</t>
  </si>
  <si>
    <t>Owned: Owned outright</t>
  </si>
  <si>
    <t>Rented: Social rented</t>
  </si>
  <si>
    <t>Rented: Private rented or living rent free</t>
  </si>
  <si>
    <t>Housing Tenure by Household Type and Age</t>
  </si>
  <si>
    <t>SUB AREA</t>
  </si>
  <si>
    <t>BRMA AREA</t>
  </si>
  <si>
    <t>Shared</t>
  </si>
  <si>
    <t>Room</t>
  </si>
  <si>
    <t>Table 2.7: Summary of monthly rents recorded between 1 October 2016 to 30 September 2017 by administrative area for England</t>
  </si>
  <si>
    <t>Count of rents</t>
  </si>
  <si>
    <t>Mean</t>
  </si>
  <si>
    <t>Lower quartile</t>
  </si>
  <si>
    <t>Upper quartile</t>
  </si>
  <si>
    <t>Studio</t>
  </si>
  <si>
    <t>Owned or shared ownership: Total</t>
  </si>
  <si>
    <t>Age 25 to 49</t>
  </si>
  <si>
    <t>Age under 25</t>
  </si>
  <si>
    <t>The Community area 10-year net migration rates are used together with the Wiltshire birth and death rates to project forward for the planned period. The results are weighted for each year to ensure that they remain in line with the overall Wiltshire population projection.</t>
  </si>
  <si>
    <t>Change 2016-2036</t>
  </si>
  <si>
    <t>For each age group, the change between 2016 and 2036 is the population in 2036 minus the population in 2016.</t>
  </si>
  <si>
    <t>Cohort Change 2016-2036</t>
  </si>
  <si>
    <t>Census 2001 and 2011</t>
  </si>
  <si>
    <t>Census 2011</t>
  </si>
  <si>
    <t>Median rent</t>
  </si>
  <si>
    <t>Maximum LHA</t>
  </si>
  <si>
    <t>Affordable Rent</t>
  </si>
  <si>
    <t>Property value</t>
  </si>
  <si>
    <t>Assumptions</t>
  </si>
  <si>
    <t>Supported housing needs</t>
  </si>
  <si>
    <t>Households in Poverty in 2016</t>
  </si>
  <si>
    <t>Output</t>
  </si>
  <si>
    <t>Data Sources</t>
  </si>
  <si>
    <t>Methodology and Notes</t>
  </si>
  <si>
    <t>Percentage Change</t>
  </si>
  <si>
    <t>The change is based on the change for each age group individually, reflecting differences across the County as a whole, but based on changes in the local area. For example, a County figure for single parents will be adjusted at the local level because of local age profiles. For each age group, the change between 2016 and 2036 is the households in 2036 minus the households in 2016.</t>
  </si>
  <si>
    <t>This table takes the population age in 2016 and ages each group by 20 years to 2036. This reflects the fact that existing households will get older and new households are the younger households. For each age group, the change between 2016 and 2036 is the households in 2036 minus the households in 2016.</t>
  </si>
  <si>
    <t>Housing Tenure in 2016</t>
  </si>
  <si>
    <t>Local Household Income</t>
  </si>
  <si>
    <t>The underlying source is Land Registry property type. The final figures are modelled using VOA data on property size and Census data. Rounded to the nearest £100.</t>
  </si>
  <si>
    <t>Based on the median price for a 2-bed property divided by annual gross household income.</t>
  </si>
  <si>
    <t>Based on prevalence rates from the HCA toolkit applied to the SHMA population projections. The original toolkit was based on ONS 2010-based sub-national population projections, so the figures have been updated to take account of the more up-to-date figures.</t>
  </si>
  <si>
    <t>Population projection scenarios are consistent with the Swindon and Wiltshire SHMA 2016 and cover the 20-year period 2016-2036, the same period as the emerging Local Plan. The projections use fertility and mortality rates from the ONS 2014-based sub-national population projections with migration based on 10-year trends using 2001-2011 Census data.  The projections only include the household population and do not count people living in communal establishments (e.g. service personnel living in barracks).</t>
  </si>
  <si>
    <t xml:space="preserve">Modelled data based on ONS mid-year estimates; ONS 2014-based sub-national population projections; Census 2011 and 2001 </t>
  </si>
  <si>
    <t>Modelled data based on CLG 2014-based household population; Census 2011</t>
  </si>
  <si>
    <t>Modelled data based on HM Land Registry price paid transaction data; Valuation Office Agency; Census 2011</t>
  </si>
  <si>
    <t>ONS small area income estimates for middle-layer super output areas</t>
  </si>
  <si>
    <t>Modelled data based on Valuation Office Agency private rental market statistics</t>
  </si>
  <si>
    <t>Modelled data based on Census 2011; DWP housing benefit claimant data</t>
  </si>
  <si>
    <t>Figures for best fit between sub-community area and MSOA. Incomes include benefits and pensions. Household income can include income from more than one individual. Rounded to the nearest £100.</t>
  </si>
  <si>
    <t>Valuation Office Agency Local Housing Allowance rates</t>
  </si>
  <si>
    <t>Modelled data based on Homes and Community Agency toolkit rates</t>
  </si>
  <si>
    <t>Modelled data based on Housing LIN toolkit rates</t>
  </si>
  <si>
    <t>No detailed rent data is published for small areas. Figures are based on median private rent for Wiltshire, with a scaling factor based on the ratio of sub-community house prices to Wiltshire house prices for each property size. Costs are weekly.</t>
  </si>
  <si>
    <t>Figures for best fit between sub-community area and Broad Rental Market Area. Costs are weekly.</t>
  </si>
  <si>
    <t>Based on 80% of median rent. Costs are weekly.</t>
  </si>
  <si>
    <t>Lower quartile house price. Rounded to the nearest £100.</t>
  </si>
  <si>
    <t>Assumed 1.5% rent on the equity held by the Housing Association; mortgage rate of 6.25% over a 30-year loan period; service charge of £10 per week. Costs are weekly.</t>
  </si>
  <si>
    <t>The annual change is the population in the projected year minus the population 5 years earlier.</t>
  </si>
  <si>
    <t>Total change from 2016 is based on the same base date as the emerging local plan; 2016-2036.  It is based on the population in the projected year minus the population in 2016.</t>
  </si>
  <si>
    <t>Wiltshire county level mortality and fertility rates for natural population change are used together with local migration trends based on the 10-year net migration trend between the 2001 and 2011 Census for each community area. Community areas which have experienced higher levels of housebuilding will typically have higher net migration; whereas areas with lower rates of housebuilding will typically have lower net migration.</t>
  </si>
  <si>
    <t>The assumed migration trend is based on blending the local migration trend and county migration trend, based on a 50:50 split with both scenarios given equal weight.</t>
  </si>
  <si>
    <t>The % change is the change divided by the 2016 household population for each age group.</t>
  </si>
  <si>
    <t>The household projections are based on the population projections and a combination of the CLG 2014-based household representative rates and local Census data. The approach takes account of the mix of household types in the local area. The approach also recognises that headship rates will vary locally. For example, in an area where most 15-24 year olds live with parents, the headship rate for this age group will be lower than an area where there is rented housing occupied by young people.</t>
  </si>
  <si>
    <t>Figures for best fit between sub-community area and MSOA.</t>
  </si>
  <si>
    <t>Modelled data based on population and household projections; Census 2011; DWP housing benefit claimant data</t>
  </si>
  <si>
    <t>The housing mix modelling replicates the approach used by the SHMA, based on the household projections and other local data for the sub-community area. The modelling assumes that the housing mix needed by households of each household type and age will reflect current patters. For example, a growth in single person households aged 65-74 will lead to an increase in the need for the type of housing currently occupied by single person households of this age. On this basis, where such households continue to live in family housing despite no longer having a family living with them, this need for family housing will still be counted. Further details on the modelling analysis is set out in the SHMA. The outputs should be treated as indicative.</t>
  </si>
  <si>
    <t>Total 2016</t>
  </si>
  <si>
    <t>Total 2036</t>
  </si>
  <si>
    <t>Age in 2016</t>
  </si>
  <si>
    <t>Age in 2036</t>
  </si>
  <si>
    <t>unsure About comma's after Price and income, added a space between number and , for clarity</t>
  </si>
  <si>
    <t>bed</t>
  </si>
  <si>
    <t>Affordable rent</t>
  </si>
  <si>
    <t>Affordable Below LHA</t>
  </si>
  <si>
    <t>Afforda and LHA the same</t>
  </si>
  <si>
    <t>Affordable Above LHA</t>
  </si>
  <si>
    <t>below</t>
  </si>
  <si>
    <t>will not</t>
  </si>
  <si>
    <t>above</t>
  </si>
  <si>
    <t>will</t>
  </si>
  <si>
    <t>the same as</t>
  </si>
  <si>
    <t>Comments</t>
  </si>
  <si>
    <r>
      <t xml:space="preserve">I have amended text to: "…is bought by households, </t>
    </r>
    <r>
      <rPr>
        <b/>
        <sz val="11"/>
        <color theme="1"/>
        <rFont val="Calibri"/>
        <family val="2"/>
        <scheme val="minor"/>
      </rPr>
      <t>and because household income reflects mortgage assessments more closely</t>
    </r>
    <r>
      <rPr>
        <sz val="11"/>
        <color theme="1"/>
        <rFont val="Calibri"/>
        <family val="2"/>
        <scheme val="minor"/>
      </rPr>
      <t>. "</t>
    </r>
  </si>
  <si>
    <t>I have amended the text in several places to clarify it.</t>
  </si>
  <si>
    <t xml:space="preserve">I have amended text to remove 4 occurences of extra spaces </t>
  </si>
  <si>
    <r>
      <t xml:space="preserve">All age groups - "decrease by -%"                               </t>
    </r>
    <r>
      <rPr>
        <b/>
        <sz val="11"/>
        <color theme="1"/>
        <rFont val="Calibri"/>
        <family val="2"/>
        <scheme val="minor"/>
      </rPr>
      <t>Detail (if you need it):-</t>
    </r>
    <r>
      <rPr>
        <sz val="11"/>
        <color theme="1"/>
        <rFont val="Calibri"/>
        <family val="2"/>
        <scheme val="minor"/>
      </rPr>
      <t xml:space="preserve">   Example: Amesbury Rural 0-14 age group "decrease by -10%"  //  Example: Bulford:    15- 29 and 30-44 age groups "decrease by -%"   //  Example: Amesbury:   45-59 age group "decrease by -1%" </t>
    </r>
  </si>
  <si>
    <t>Example: Bulford     "a total decrease of -50 households"    //  Example: Amesbury "a total increase of 1241 households". Please add comma at ,000 (client might request this)</t>
  </si>
  <si>
    <t>I have ameded text: added "s" to 2nd occurrence of "dwellings"</t>
  </si>
  <si>
    <r>
      <rPr>
        <b/>
        <sz val="11"/>
        <color theme="1"/>
        <rFont val="Calibri"/>
        <family val="2"/>
        <scheme val="minor"/>
      </rPr>
      <t>Please amend text:</t>
    </r>
    <r>
      <rPr>
        <sz val="11"/>
        <color theme="1"/>
        <rFont val="Calibri"/>
        <family val="2"/>
        <scheme val="minor"/>
      </rPr>
      <t xml:space="preserve">   remove "in" before each household type and added "household" afterwards. Except "Other households".</t>
    </r>
  </si>
  <si>
    <r>
      <t xml:space="preserve">I'm not sure the age groups references are correct. For example, in Tidworth, 54% of 50-64 year olds own, but the Tidworth page says 31% (and 54% of 25 to 49 year olds).                                                                   I have amended text from: "Households </t>
    </r>
    <r>
      <rPr>
        <b/>
        <u/>
        <sz val="11"/>
        <color theme="1"/>
        <rFont val="Calibri"/>
        <family val="2"/>
        <scheme val="minor"/>
      </rPr>
      <t>aged Age</t>
    </r>
    <r>
      <rPr>
        <b/>
        <sz val="11"/>
        <color theme="1"/>
        <rFont val="Calibri"/>
        <family val="2"/>
        <scheme val="minor"/>
      </rPr>
      <t xml:space="preserve"> </t>
    </r>
    <r>
      <rPr>
        <sz val="11"/>
        <color theme="1"/>
        <rFont val="Calibri"/>
        <family val="2"/>
        <scheme val="minor"/>
      </rPr>
      <t xml:space="preserve">25 to 49 are most likely to own (38%), followed by Age 50 to 64..."     to:     "Households </t>
    </r>
    <r>
      <rPr>
        <b/>
        <u/>
        <sz val="11"/>
        <color theme="1"/>
        <rFont val="Calibri"/>
        <family val="2"/>
        <scheme val="minor"/>
      </rPr>
      <t>Age</t>
    </r>
    <r>
      <rPr>
        <sz val="11"/>
        <color theme="1"/>
        <rFont val="Calibri"/>
        <family val="2"/>
        <scheme val="minor"/>
      </rPr>
      <t xml:space="preserve"> 25 to 49 are most likely to own (38%) followed by </t>
    </r>
    <r>
      <rPr>
        <b/>
        <u/>
        <sz val="11"/>
        <color theme="1"/>
        <rFont val="Calibri"/>
        <family val="2"/>
        <scheme val="minor"/>
      </rPr>
      <t>those</t>
    </r>
    <r>
      <rPr>
        <sz val="11"/>
        <color theme="1"/>
        <rFont val="Calibri"/>
        <family val="2"/>
        <scheme val="minor"/>
      </rPr>
      <t xml:space="preserve"> Age 50 to 64..." </t>
    </r>
  </si>
  <si>
    <t>I'm not sure the figures are correct. In Tidworth, I make 63% of age 25 to 49 in private rent, but the Tidworth page says 78%.                                                       I have amend text - (1) removed the "aged" from 2 occurences of "aged Age"   and   (2) changed "…are more likely…" to "…are most likely…"</t>
  </si>
  <si>
    <t>aged under 25</t>
  </si>
  <si>
    <t>aged 25 to 49</t>
  </si>
  <si>
    <t>aged 50 to 64</t>
  </si>
  <si>
    <t>aged 65 and over</t>
  </si>
  <si>
    <t>other households</t>
  </si>
  <si>
    <t>lone parent households</t>
  </si>
  <si>
    <t>couple with children households</t>
  </si>
  <si>
    <t>couple without children households</t>
  </si>
  <si>
    <t>single person aged 65+ households</t>
  </si>
  <si>
    <t>single person aged 35-64 households</t>
  </si>
  <si>
    <t>single person aged under 35 households</t>
  </si>
  <si>
    <t>50% shared Ownership</t>
  </si>
  <si>
    <t>1 bed flats</t>
  </si>
  <si>
    <t>2 or more bed flats</t>
  </si>
  <si>
    <t>2 bed houses</t>
  </si>
  <si>
    <t>4 bed houses</t>
  </si>
  <si>
    <t>5 or more bed houses</t>
  </si>
  <si>
    <t>3 bed houses</t>
  </si>
  <si>
    <t>1 bedroom properties</t>
  </si>
  <si>
    <t>2 bedroom properties</t>
  </si>
  <si>
    <t>3 bedroom properties</t>
  </si>
  <si>
    <t>4 bedroom properties</t>
  </si>
  <si>
    <t>5 bedroom properties</t>
  </si>
  <si>
    <t>2016 - 36</t>
  </si>
  <si>
    <r>
      <t xml:space="preserve">Text amended: deleted "of" from "...identifies a need for 41 </t>
    </r>
    <r>
      <rPr>
        <b/>
        <sz val="11"/>
        <color theme="1"/>
        <rFont val="Calibri"/>
        <family val="2"/>
        <scheme val="minor"/>
      </rPr>
      <t>of</t>
    </r>
    <r>
      <rPr>
        <sz val="11"/>
        <color theme="1"/>
        <rFont val="Calibri"/>
        <family val="2"/>
        <scheme val="minor"/>
      </rPr>
      <t xml:space="preserve"> specialist properties…"</t>
    </r>
  </si>
  <si>
    <t>Text amended: "Older people" changed to "older people".</t>
  </si>
  <si>
    <t>Examples: Bulford (1.2) and Amesbury Rural (1.4).     Have statements such as: "The greatest need is for… 4 bedroom properties, with -31% market housing and 131% affordable."                                           My thoughts: if either market or affordable are -ve, perhaps the text should omit the percentages and say something like: "The greatest need is for {bedrooms} bedroom properties. The figures suggest there is an oversupply of {"market" or "affordable"} {bedrooms} housing. The next greatest need..." etc</t>
  </si>
  <si>
    <t>SHARED OWNERSHIP</t>
  </si>
  <si>
    <t>Rent on the residue</t>
  </si>
  <si>
    <t>Interest</t>
  </si>
  <si>
    <t>service charge</t>
  </si>
  <si>
    <t>Mortgage Term</t>
  </si>
  <si>
    <t>years</t>
  </si>
  <si>
    <t>per week</t>
  </si>
  <si>
    <t>ERRORFLAG</t>
  </si>
  <si>
    <t>All categories: Household spaces</t>
  </si>
  <si>
    <t>Household spaces with at least one usual resident</t>
  </si>
  <si>
    <t>Household spaces with no usual residents</t>
  </si>
  <si>
    <t>Vacancy rate</t>
  </si>
  <si>
    <t>Unable to afford affordable rent</t>
  </si>
  <si>
    <t>AFFORDABILITY</t>
  </si>
  <si>
    <t>Assumed percentage of income spent on rent</t>
  </si>
  <si>
    <t>Assumed shared ownership split to be viewed</t>
  </si>
  <si>
    <t>Summary profile of housing need in {area} community area</t>
  </si>
  <si>
    <t>Entry level market housing is generally 1 and 2-bed properties. There is an identified need for ## 1 and 2-bed dwellings (##% of all market housing). Lower quartile properties will be an additional source of entry level housing. However, some 1 and 2-bed new and existing properties may be taken by downsizers who will release larger properties on to the market.</t>
  </si>
  <si>
    <t>The number of households age 75+ is expected to {increase/decrease} to ## by 2036. Of these, ## (##%) are likely to require housing with care, ## (##%) will require housing with support and the remaining ## (##%) independent living. Housing with care includes extra care housing, ‘sheltered plus’ housing and specialist dementia housing. Housing with support includes traditional sheltered housing and leasehold schemes for the elderly.</t>
  </si>
  <si>
    <t xml:space="preserve">Please note that these figures are indicative rather than precise. Working with data at small level geographies involves a high level of uncertainty. </t>
  </si>
  <si>
    <t>Dwellings</t>
  </si>
  <si>
    <t>shared ownership ha the % split noted in the text now</t>
  </si>
  <si>
    <t>PROJECTED AGE DISTRIBUTION</t>
  </si>
  <si>
    <t>CURRENT HOUSING TENURE</t>
  </si>
  <si>
    <t>Projected Population in Households</t>
  </si>
  <si>
    <t>HOUSING TENURE TRENDS</t>
  </si>
  <si>
    <t>HOUSING COSTS AND AFFORDABILITY</t>
  </si>
  <si>
    <t>OLDER PERSON HOUSING</t>
  </si>
  <si>
    <t>FUTURE HOUSING NEED</t>
  </si>
  <si>
    <t>Household Projection-based Housing Need</t>
  </si>
  <si>
    <t>Annual average</t>
  </si>
  <si>
    <t>Market housing need</t>
  </si>
  <si>
    <t>Affordable housing need</t>
  </si>
  <si>
    <t>OVERALL HOUSING NEED</t>
  </si>
  <si>
    <t>The overall housing need comprises…</t>
  </si>
  <si>
    <t>The affordable housing need comprises…</t>
  </si>
  <si>
    <t>Total %</t>
  </si>
  <si>
    <t>Affordable %</t>
  </si>
  <si>
    <t>4-bed +</t>
  </si>
  <si>
    <t>The chart below shows the balance between flats and houses of different sizes identified.  This is based on the future mix of households (by type and age) and housing currently occupied by each group.</t>
  </si>
  <si>
    <t>Please note that these figures are based on modelled outputs which are subject to uncertainty. Using data for small geographies introduces further uncertainty. All figures are therefore indicative and should not be used as precise estimates. This is of particular relevance for very small numbers.</t>
  </si>
  <si>
    <t>Changes in Housing Tenure 2001-2011</t>
  </si>
  <si>
    <t>It is important to note that this does not include any allowance for suppressed household formation or any uplift in response to market signals, which would increase the overall housing need. Furthermore, this housing need does not take account of any strategic housing allocations (that would increase the planned housing target for the area) or any planning constraints (which could reduce the planned housing target).</t>
  </si>
  <si>
    <t>MINIMUM CHANGE</t>
  </si>
  <si>
    <t>Cells to be updated to local data</t>
  </si>
  <si>
    <t>local formula - keep</t>
  </si>
  <si>
    <t>Formula to keep but across worksheet - needs updating</t>
  </si>
  <si>
    <t>start</t>
  </si>
  <si>
    <t>end</t>
  </si>
  <si>
    <t>TO BE LOOKED AT</t>
  </si>
  <si>
    <t>Area 1</t>
  </si>
  <si>
    <t>Area 2</t>
  </si>
  <si>
    <t>Area 3</t>
  </si>
  <si>
    <t>Area 4</t>
  </si>
  <si>
    <t>Area 5</t>
  </si>
  <si>
    <t>Area 6</t>
  </si>
  <si>
    <t>Berkeley</t>
  </si>
  <si>
    <t>Bourton-on-the-water</t>
  </si>
  <si>
    <t>Cam and Dursley</t>
  </si>
  <si>
    <t>Central</t>
  </si>
  <si>
    <t>Chedworth</t>
  </si>
  <si>
    <t>Chipping Camden</t>
  </si>
  <si>
    <t>Cirencester</t>
  </si>
  <si>
    <t>Cotswold</t>
  </si>
  <si>
    <t>Fairford</t>
  </si>
  <si>
    <t>Gloucester Fringe</t>
  </si>
  <si>
    <t>Moreton-in-Marsh</t>
  </si>
  <si>
    <t>North</t>
  </si>
  <si>
    <t>Northleach</t>
  </si>
  <si>
    <t>Severn Vale</t>
  </si>
  <si>
    <t>South</t>
  </si>
  <si>
    <t>South Cerney</t>
  </si>
  <si>
    <t>Stonehouse</t>
  </si>
  <si>
    <t>Stoud Valley</t>
  </si>
  <si>
    <t>Stow-on-the-wold</t>
  </si>
  <si>
    <t>Tetbury</t>
  </si>
  <si>
    <t>Wotton</t>
  </si>
  <si>
    <t>Tewkesbury</t>
  </si>
  <si>
    <t>Stroud</t>
  </si>
  <si>
    <t>Forest of Dean</t>
  </si>
  <si>
    <t>FINAL HOUSEHOLD POPULATION</t>
  </si>
  <si>
    <t>16-19</t>
  </si>
  <si>
    <t>85-89</t>
  </si>
  <si>
    <t>90+</t>
  </si>
  <si>
    <t>Updated</t>
  </si>
  <si>
    <t>16-29</t>
  </si>
  <si>
    <t>SUB AREA MIG</t>
  </si>
  <si>
    <t>One person households Under 35</t>
  </si>
  <si>
    <t>One person households 35-64</t>
  </si>
  <si>
    <t>One person households 65+</t>
  </si>
  <si>
    <t>16_24</t>
  </si>
  <si>
    <t>85_89</t>
  </si>
  <si>
    <t>90&amp;</t>
  </si>
  <si>
    <t>HB in PRS</t>
  </si>
  <si>
    <t>NOT HB in PRS</t>
  </si>
  <si>
    <t>Age 25 to 44</t>
  </si>
  <si>
    <t>Age 45 to 64</t>
  </si>
  <si>
    <t>4+ bedrooms</t>
  </si>
  <si>
    <t>Median House Price</t>
  </si>
  <si>
    <t>From Affordable rent Calcs</t>
  </si>
  <si>
    <t>Lower Quartile</t>
  </si>
  <si>
    <t>GROSS</t>
  </si>
  <si>
    <t>NET</t>
  </si>
  <si>
    <t>EQUIV BEFORE HOUSING COSTS</t>
  </si>
  <si>
    <t>EQUIV AFTER HOUSING COSTS</t>
  </si>
  <si>
    <t>House prices</t>
  </si>
  <si>
    <t>Household income</t>
  </si>
  <si>
    <t>From Income distribution at sub area</t>
  </si>
  <si>
    <t>BRMA</t>
  </si>
  <si>
    <t>LA</t>
  </si>
  <si>
    <t>Gloucester</t>
  </si>
  <si>
    <t>Cheltenham</t>
  </si>
  <si>
    <t>LOCAL HOUSING ALLOWANCE</t>
  </si>
  <si>
    <t>MARKET</t>
  </si>
  <si>
    <t>TOTAL AFFORDABLE</t>
  </si>
  <si>
    <t>Able to afford affordable rent</t>
  </si>
  <si>
    <t>Total Change from 2021</t>
  </si>
  <si>
    <t>Able to afford</t>
  </si>
  <si>
    <t>HOUSEHOLD PROJECTIONS TO 2041</t>
  </si>
  <si>
    <t>&lt;5</t>
  </si>
  <si>
    <t>Number</t>
  </si>
  <si>
    <t>HOUSEHOLD ESTIMATE</t>
  </si>
  <si>
    <t>Can afford Affordable Rent</t>
  </si>
  <si>
    <t>Unable to afford Affordable Rent</t>
  </si>
  <si>
    <t>Can afford 
Affordable Rent</t>
  </si>
  <si>
    <t>Housing with Support</t>
  </si>
  <si>
    <t>Housing with Care</t>
  </si>
  <si>
    <t>POPULATION PROJECTIONS TO 2041</t>
  </si>
  <si>
    <t>Private Rented</t>
  </si>
  <si>
    <t>Employer of a household member</t>
  </si>
  <si>
    <t>Relative or friend of household member</t>
  </si>
  <si>
    <t>Other</t>
  </si>
  <si>
    <t>These affordability ratios are based on gross household income rather than individual earnings as property is bought by households, and because household income reflects mortgage assessments more closely. However, the affordability ratio in Gloucestershire based on individual earnings is 9.5.</t>
  </si>
  <si>
    <t>The figures to the left and chart below shows the size of affordable housing and the balance between affordable rent and intermediate affordable housing identified.  This is based on the future mix of households (by type and age) and household affordability for each group.</t>
  </si>
  <si>
    <t>Population projection scenarios are consistent with the Gloucestershire LHNA 2019 and cover the 20-year period 2021-2041, the same period as the emerging Local Plans. The projections use fertility and mortality rates from the ONS 2014-based sub-national population projections with migration based on 10-year trends using 2001-2011 Census data.  The projections only include the household population and do not count people living in communal establishments (e.g. service personnel living in barracks).</t>
  </si>
  <si>
    <t>Total change from 2021 is based on the same base date as the emerging local plans; 2021-2041.  It is based on the population in the projected year minus the population in 2021.</t>
  </si>
  <si>
    <t>Change 2021-2041</t>
  </si>
  <si>
    <t>For each age group, the change between 2021 and 2041 is the population in 2041 minus the population in 2021.</t>
  </si>
  <si>
    <t>The % change is the change divided by the 2021 household population for each age group.</t>
  </si>
  <si>
    <t>Cohort Change 2021-2041</t>
  </si>
  <si>
    <t>This table takes the population age in 2021 and ages each group by 20 years to 2041. This reflects the fact that existing households will get older and new households are the younger households. For each age group, the change between 2021 and 2041 is the households in 2041 minus the households in 2021.</t>
  </si>
  <si>
    <t>Housing Tenure in 2021</t>
  </si>
  <si>
    <t>No detailed rent data is published for small areas. Figures are based on median private rent for Gloucestershire, with a scaling factor based on the ratio of sub-area house prices to Gloucestershire house prices for each property size. Costs are weekly.</t>
  </si>
  <si>
    <t>Figures for best fit between sub-area and Broad Rental Market Area. Costs are weekly.</t>
  </si>
  <si>
    <t>Gloucestershire county level mortality and fertility rates for natural population change are used together with local migration trends based on the 10-year net migration trend between the 2001 and 2011 Census for each sub-area. sub-areas which have experienced higher levels of housebuilding will typically have higher net migration; whereas sub-areas with lower rates of housebuilding will typically have lower net migration.</t>
  </si>
  <si>
    <t>The sub-area 10-year net migration rates are used together with the Gloucestershire birth and death rates to project forward for the planned period. The results are weighted for each year to ensure that they remain in line with the overall Gloucestershire population projection.</t>
  </si>
  <si>
    <t>The household projections are based on the population projections and a combination of the CLG 2014-based household representative rates and local Census data. The approach takes account of the mix of household types in the local sub-area. The approach also recognises that headship rates will vary locally. For example, in an sub-area where most 15-24 year olds live with parents, the headship rate for this age group will be lower than an sub-area where there is rented housing occupied by young people.</t>
  </si>
  <si>
    <t>The change is based on the change for each age group individually, reflecting differences across the County as a whole, but based on changes in the local sub-area. For example, a County figure for single parents will be adjusted at the local level because of local age profiles. For each age group, the change between 2021 and 2041 is the households in 2041 minus the households in 2021.</t>
  </si>
  <si>
    <t>Based on prevalence rates from the HCA toolkit applied to the LHNA population projections. The original toolkit was based on ONS 2010-based sub-national population projections, so the figures have been updated to take account of the more up-to-date figures.</t>
  </si>
  <si>
    <t>Figures for best fit between sub-area and MSOA.</t>
  </si>
  <si>
    <t>Figures for best fit between sub-area and MSOA. Incomes include benefits and pensions. Household income can include income from more than one individual. Rounded to the nearest £100.</t>
  </si>
  <si>
    <t>Households in Poverty in 2021</t>
  </si>
  <si>
    <t>The housing mix modelling replicates the approach used by the LHNA, based on the household projections and other local data for the sub-area. The modelling assumes that the housing mix needed by households of each household type and age will reflect current patters. For example, a growth in single person households aged 65-74 will lead to an increase in the need for the type of housing currently occupied by single person households of this age. On this basis, where such households continue to live in family housing despite no longer having a family living with them, this need for family housing will still be counted. Further details on the modelling analysis is set out in the LHNA. The outputs should be treated as indicative.</t>
  </si>
  <si>
    <t>Assumed 2.75% rent on the equity held by the Housing Association; mortgage rate of 6.25% over a 30-year loan period; service charge of £10 per week. Costs are weekly.</t>
  </si>
  <si>
    <t>Stroud - Berkeley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</si>
</sst>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0.0%"/>
    <numFmt numFmtId="165" formatCode="\+#,##0;\-#,##0;0"/>
    <numFmt numFmtId="166" formatCode="\+0%;\-0%;0%"/>
    <numFmt numFmtId="167" formatCode="&quot;£&quot;#,##0"/>
    <numFmt numFmtId="168" formatCode="0000"/>
    <numFmt numFmtId="169" formatCode="#,##0,"/>
    <numFmt numFmtId="170" formatCode="_(* #,##0.00_);_(* \(#,##0.00\);_(* &quot;-&quot;??_);_(@_)"/>
    <numFmt numFmtId="171" formatCode="&quot;£&quot;#,##0.00"/>
    <numFmt numFmtId="172" formatCode="#,##0;\-#,##0;&quot;&quot;"/>
    <numFmt numFmtId="173" formatCode="#,##0.0"/>
    <numFmt numFmtId="174" formatCode="#,##0.000;\-#,##0.000;&quot;&quot;"/>
    <numFmt numFmtId="175" formatCode="_(&quot;£&quot;* #,##0.00_);_(&quot;£&quot;* \(#,##0.00\);_(&quot;£&quot;* &quot;-&quot;??_);_(@_)"/>
  </numFmts>
  <fonts count="1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0"/>
      <color theme="1"/>
      <name val="Arial"/>
      <family val="2"/>
    </font>
    <font>
      <b/>
      <sz val="10"/>
      <name val="Arial"/>
      <family val="2"/>
    </font>
    <font>
      <sz val="11"/>
      <color indexed="8"/>
      <name val="Calibri"/>
      <family val="2"/>
      <scheme val="minor"/>
    </font>
    <font>
      <sz val="10"/>
      <color rgb="FF000000"/>
      <name val="Arial"/>
      <family val="2"/>
    </font>
    <font>
      <sz val="12"/>
      <color theme="1"/>
      <name val="Arial"/>
      <family val="2"/>
    </font>
    <font>
      <u/>
      <sz val="10"/>
      <color rgb="FF0000FF"/>
      <name val="Arial"/>
      <family val="2"/>
    </font>
    <font>
      <b/>
      <sz val="8"/>
      <color rgb="FF000000"/>
      <name val="Arial"/>
      <family val="2"/>
    </font>
    <font>
      <sz val="8"/>
      <color rgb="FF000000"/>
      <name val="Arial"/>
      <family val="2"/>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u/>
      <sz val="11"/>
      <color theme="10"/>
      <name val="Calibri"/>
      <family val="2"/>
      <scheme val="minor"/>
    </font>
    <font>
      <b/>
      <sz val="8"/>
      <name val="Arial"/>
      <family val="2"/>
    </font>
    <font>
      <sz val="8"/>
      <color theme="1"/>
      <name val="Calibri"/>
      <family val="2"/>
      <scheme val="minor"/>
    </font>
    <font>
      <b/>
      <sz val="10"/>
      <color rgb="FFFFFFFF"/>
      <name val="Calibri"/>
      <family val="2"/>
    </font>
    <font>
      <b/>
      <sz val="10"/>
      <color rgb="FF000000"/>
      <name val="Calibri"/>
      <family val="2"/>
    </font>
    <font>
      <sz val="10"/>
      <color rgb="FF000000"/>
      <name val="Calibri"/>
      <family val="2"/>
    </font>
    <font>
      <sz val="10"/>
      <color rgb="FFFF0000"/>
      <name val="Calibri"/>
      <family val="2"/>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u/>
      <sz val="10"/>
      <color indexed="12"/>
      <name val="MS Sans Serif"/>
      <family val="2"/>
    </font>
    <font>
      <u/>
      <sz val="10"/>
      <color indexed="12"/>
      <name val="Arial"/>
      <family val="2"/>
    </font>
    <font>
      <sz val="12"/>
      <color indexed="62"/>
      <name val="Arial"/>
      <family val="2"/>
    </font>
    <font>
      <sz val="12"/>
      <color indexed="52"/>
      <name val="Arial"/>
      <family val="2"/>
    </font>
    <font>
      <sz val="12"/>
      <color indexed="60"/>
      <name val="Arial"/>
      <family val="2"/>
    </font>
    <font>
      <sz val="11"/>
      <color theme="1"/>
      <name val="Arial"/>
      <family val="2"/>
    </font>
    <font>
      <b/>
      <sz val="12"/>
      <color indexed="63"/>
      <name val="Arial"/>
      <family val="2"/>
    </font>
    <font>
      <b/>
      <sz val="12"/>
      <color indexed="8"/>
      <name val="Arial"/>
      <family val="2"/>
    </font>
    <font>
      <sz val="12"/>
      <color indexed="10"/>
      <name val="Arial"/>
      <family val="2"/>
    </font>
    <font>
      <b/>
      <sz val="9"/>
      <color theme="1"/>
      <name val="Calibri"/>
      <family val="2"/>
    </font>
    <font>
      <b/>
      <sz val="9"/>
      <color rgb="FFFFFFFF"/>
      <name val="Calibri"/>
      <family val="2"/>
    </font>
    <font>
      <b/>
      <sz val="9"/>
      <color rgb="FFFFFFFF"/>
      <name val="Calibri"/>
      <family val="2"/>
      <scheme val="minor"/>
    </font>
    <font>
      <sz val="9"/>
      <color theme="1"/>
      <name val="Calibri"/>
      <family val="2"/>
    </font>
    <font>
      <i/>
      <sz val="9"/>
      <color theme="1"/>
      <name val="Calibri"/>
      <family val="2"/>
    </font>
    <font>
      <sz val="18"/>
      <color theme="1"/>
      <name val="Calibri"/>
      <family val="2"/>
      <scheme val="minor"/>
    </font>
    <font>
      <b/>
      <sz val="22"/>
      <color theme="1"/>
      <name val="Calibri"/>
      <family val="2"/>
      <scheme val="minor"/>
    </font>
    <font>
      <b/>
      <sz val="14"/>
      <color theme="1"/>
      <name val="Calibri"/>
      <family val="2"/>
      <scheme val="minor"/>
    </font>
    <font>
      <shadow/>
      <sz val="10"/>
      <name val="Times New Roman"/>
      <family val="1"/>
    </font>
    <font>
      <b/>
      <sz val="14"/>
      <name val="Arial"/>
      <family val="2"/>
    </font>
    <font>
      <sz val="8"/>
      <name val="Arial"/>
      <family val="2"/>
    </font>
    <font>
      <sz val="10"/>
      <name val="Tahoma"/>
      <family val="2"/>
    </font>
    <font>
      <b/>
      <sz val="12"/>
      <name val="Times New Roman"/>
      <family val="1"/>
    </font>
    <font>
      <sz val="11"/>
      <name val="Arial"/>
      <family val="2"/>
    </font>
    <font>
      <b/>
      <sz val="11"/>
      <name val="Arial"/>
      <family val="2"/>
    </font>
    <font>
      <b/>
      <u/>
      <sz val="11"/>
      <color theme="1"/>
      <name val="Calibri"/>
      <family val="2"/>
      <scheme val="minor"/>
    </font>
    <font>
      <i/>
      <sz val="12"/>
      <color theme="1"/>
      <name val="Calibri"/>
      <family val="2"/>
      <scheme val="minor"/>
    </font>
    <font>
      <i/>
      <sz val="11"/>
      <color theme="1"/>
      <name val="Calibri"/>
      <family val="2"/>
      <scheme val="minor"/>
    </font>
    <font>
      <b/>
      <i/>
      <sz val="14"/>
      <color theme="1"/>
      <name val="Calibri"/>
      <family val="2"/>
      <scheme val="minor"/>
    </font>
    <font>
      <sz val="9"/>
      <color indexed="8"/>
      <name val="Arial"/>
      <family val="2"/>
    </font>
    <font>
      <sz val="11"/>
      <color indexed="8"/>
      <name val="Arial"/>
      <family val="2"/>
    </font>
    <font>
      <u/>
      <sz val="12"/>
      <color theme="10"/>
      <name val="Arial"/>
      <family val="2"/>
    </font>
    <font>
      <u/>
      <sz val="10"/>
      <color theme="10"/>
      <name val="Arial"/>
      <family val="2"/>
    </font>
    <font>
      <sz val="11"/>
      <color indexed="8"/>
      <name val="Calibri"/>
      <family val="2"/>
    </font>
    <font>
      <sz val="11"/>
      <color indexed="9"/>
      <name val="Calibri"/>
      <family val="2"/>
    </font>
    <font>
      <sz val="11"/>
      <color indexed="20"/>
      <name val="Calibri"/>
      <family val="2"/>
    </font>
    <font>
      <b/>
      <sz val="11"/>
      <color indexed="28"/>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25"/>
      <name val="Calibri"/>
      <family val="2"/>
    </font>
    <font>
      <sz val="11"/>
      <color indexed="28"/>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9"/>
      <color theme="1"/>
      <name val="Arial"/>
      <family val="2"/>
    </font>
    <font>
      <b/>
      <sz val="11"/>
      <color rgb="FFFF0000"/>
      <name val="Calibri"/>
      <family val="2"/>
      <scheme val="minor"/>
    </font>
  </fonts>
  <fills count="8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5" tint="0.39997558519241921"/>
        <bgColor indexed="64"/>
      </patternFill>
    </fill>
    <fill>
      <patternFill patternType="solid">
        <fgColor rgb="FF423F8F"/>
        <bgColor indexed="64"/>
      </patternFill>
    </fill>
    <fill>
      <patternFill patternType="solid">
        <fgColor rgb="FFE0DFF1"/>
        <bgColor indexed="64"/>
      </patternFill>
    </fill>
    <fill>
      <patternFill patternType="solid">
        <fgColor rgb="FFE3E4F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8"/>
      </patternFill>
    </fill>
    <fill>
      <patternFill patternType="solid">
        <fgColor theme="6"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9"/>
      </patternFill>
    </fill>
    <fill>
      <patternFill patternType="solid">
        <fgColor indexed="41"/>
      </patternFill>
    </fill>
    <fill>
      <patternFill patternType="solid">
        <fgColor indexed="32"/>
      </patternFill>
    </fill>
    <fill>
      <patternFill patternType="solid">
        <fgColor indexed="54"/>
      </patternFill>
    </fill>
    <fill>
      <patternFill patternType="solid">
        <fgColor theme="6" tint="-0.249977111117893"/>
        <bgColor indexed="64"/>
      </patternFill>
    </fill>
    <fill>
      <patternFill patternType="solid">
        <fgColor rgb="FFFFFF00"/>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249977111117893"/>
        <bgColor indexed="64"/>
      </patternFill>
    </fill>
  </fills>
  <borders count="7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rgb="FFFFFFFF"/>
      </bottom>
      <diagonal/>
    </border>
    <border>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style="thick">
        <color rgb="FFFFFFFF"/>
      </bottom>
      <diagonal/>
    </border>
    <border>
      <left/>
      <right style="thick">
        <color rgb="FFFFFFFF"/>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top style="thick">
        <color rgb="FFFFFFFF"/>
      </top>
      <bottom/>
      <diagonal/>
    </border>
    <border>
      <left style="thick">
        <color rgb="FFFFFFFF"/>
      </left>
      <right/>
      <top style="thick">
        <color rgb="FFFFFFFF"/>
      </top>
      <bottom/>
      <diagonal/>
    </border>
    <border>
      <left style="medium">
        <color indexed="64"/>
      </left>
      <right/>
      <top style="medium">
        <color indexed="64"/>
      </top>
      <bottom style="thick">
        <color rgb="FFFFFFFF"/>
      </bottom>
      <diagonal/>
    </border>
    <border>
      <left/>
      <right/>
      <top style="medium">
        <color indexed="64"/>
      </top>
      <bottom style="thick">
        <color rgb="FFFFFFFF"/>
      </bottom>
      <diagonal/>
    </border>
    <border>
      <left/>
      <right style="medium">
        <color indexed="64"/>
      </right>
      <top style="medium">
        <color indexed="64"/>
      </top>
      <bottom style="thick">
        <color rgb="FFFFFFFF"/>
      </bottom>
      <diagonal/>
    </border>
    <border>
      <left style="medium">
        <color indexed="64"/>
      </left>
      <right style="thick">
        <color rgb="FFFFFFFF"/>
      </right>
      <top style="thick">
        <color rgb="FFFFFFFF"/>
      </top>
      <bottom/>
      <diagonal/>
    </border>
    <border>
      <left/>
      <right style="medium">
        <color indexed="64"/>
      </right>
      <top style="thick">
        <color rgb="FFFFFFFF"/>
      </top>
      <bottom style="thick">
        <color rgb="FFFFFFFF"/>
      </bottom>
      <diagonal/>
    </border>
    <border>
      <left style="medium">
        <color indexed="64"/>
      </left>
      <right style="thick">
        <color rgb="FFFFFFFF"/>
      </right>
      <top/>
      <bottom style="thick">
        <color rgb="FFFFFFFF"/>
      </bottom>
      <diagonal/>
    </border>
    <border>
      <left/>
      <right style="medium">
        <color indexed="64"/>
      </right>
      <top/>
      <bottom style="thick">
        <color rgb="FFFFFFFF"/>
      </bottom>
      <diagonal/>
    </border>
    <border>
      <left style="medium">
        <color indexed="64"/>
      </left>
      <right style="thick">
        <color rgb="FFFFFFFF"/>
      </right>
      <top/>
      <bottom style="medium">
        <color indexed="64"/>
      </bottom>
      <diagonal/>
    </border>
    <border>
      <left/>
      <right style="thick">
        <color rgb="FFFFFFFF"/>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ck">
        <color rgb="FFFFFFFF"/>
      </bottom>
      <diagonal/>
    </border>
    <border>
      <left style="medium">
        <color indexed="64"/>
      </left>
      <right/>
      <top style="thick">
        <color rgb="FFFFFFFF"/>
      </top>
      <bottom style="thick">
        <color rgb="FFFFFFFF"/>
      </bottom>
      <diagonal/>
    </border>
    <border>
      <left style="medium">
        <color indexed="64"/>
      </left>
      <right/>
      <top style="thick">
        <color rgb="FFFFFFFF"/>
      </top>
      <bottom/>
      <diagonal/>
    </border>
    <border>
      <left style="thick">
        <color rgb="FFFFFFFF"/>
      </left>
      <right style="medium">
        <color indexed="64"/>
      </right>
      <top style="thick">
        <color rgb="FFFFFFFF"/>
      </top>
      <bottom/>
      <diagonal/>
    </border>
    <border>
      <left style="thick">
        <color rgb="FFFFFFFF"/>
      </left>
      <right style="medium">
        <color indexed="64"/>
      </right>
      <top/>
      <bottom style="thick">
        <color rgb="FFFFFFFF"/>
      </bottom>
      <diagonal/>
    </border>
    <border>
      <left style="medium">
        <color indexed="64"/>
      </left>
      <right/>
      <top style="thick">
        <color rgb="FFFFFFFF"/>
      </top>
      <bottom style="medium">
        <color indexed="64"/>
      </bottom>
      <diagonal/>
    </border>
    <border>
      <left/>
      <right style="thick">
        <color rgb="FFFFFFFF"/>
      </right>
      <top style="thick">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27"/>
      </bottom>
      <diagonal/>
    </border>
    <border>
      <left/>
      <right/>
      <top/>
      <bottom style="medium">
        <color indexed="27"/>
      </bottom>
      <diagonal/>
    </border>
    <border>
      <left/>
      <right/>
      <top/>
      <bottom style="double">
        <color indexed="28"/>
      </bottom>
      <diagonal/>
    </border>
    <border>
      <left/>
      <right/>
      <top style="thin">
        <color indexed="27"/>
      </top>
      <bottom style="double">
        <color indexed="27"/>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6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0" fontId="21" fillId="34" borderId="0" applyNumberFormat="0" applyBorder="0" applyAlignment="0" applyProtection="0"/>
    <xf numFmtId="0" fontId="22" fillId="51" borderId="10" applyNumberFormat="0" applyAlignment="0" applyProtection="0"/>
    <xf numFmtId="0" fontId="23" fillId="52" borderId="11" applyNumberFormat="0" applyAlignment="0" applyProtection="0"/>
    <xf numFmtId="0" fontId="24" fillId="0" borderId="0" applyNumberFormat="0" applyFill="0" applyBorder="0" applyAlignment="0" applyProtection="0"/>
    <xf numFmtId="0" fontId="25" fillId="35"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38" borderId="10" applyNumberFormat="0" applyAlignment="0" applyProtection="0"/>
    <xf numFmtId="0" fontId="30" fillId="0" borderId="15" applyNumberFormat="0" applyFill="0" applyAlignment="0" applyProtection="0"/>
    <xf numFmtId="0" fontId="31" fillId="53" borderId="0" applyNumberFormat="0" applyBorder="0" applyAlignment="0" applyProtection="0"/>
    <xf numFmtId="0" fontId="19" fillId="54" borderId="16" applyNumberFormat="0" applyFont="0" applyAlignment="0" applyProtection="0"/>
    <xf numFmtId="0" fontId="32" fillId="51" borderId="17" applyNumberFormat="0" applyAlignment="0" applyProtection="0"/>
    <xf numFmtId="0" fontId="33" fillId="0" borderId="0" applyNumberFormat="0" applyFill="0" applyBorder="0" applyAlignment="0" applyProtection="0"/>
    <xf numFmtId="0" fontId="34" fillId="0" borderId="18" applyNumberFormat="0" applyFill="0" applyAlignment="0" applyProtection="0"/>
    <xf numFmtId="0" fontId="35" fillId="0" borderId="0" applyNumberFormat="0" applyFill="0" applyBorder="0" applyAlignment="0" applyProtection="0"/>
    <xf numFmtId="0" fontId="36" fillId="0" borderId="0"/>
    <xf numFmtId="0" fontId="18" fillId="0" borderId="0"/>
    <xf numFmtId="0" fontId="38" fillId="0" borderId="0"/>
    <xf numFmtId="0" fontId="36" fillId="0" borderId="0"/>
    <xf numFmtId="0" fontId="48" fillId="3" borderId="0" applyNumberFormat="0" applyBorder="0" applyAlignment="0" applyProtection="0"/>
    <xf numFmtId="0" fontId="40" fillId="27" borderId="0" applyNumberFormat="0" applyBorder="0" applyAlignment="0" applyProtection="0"/>
    <xf numFmtId="0" fontId="52" fillId="6" borderId="4" applyNumberFormat="0" applyAlignment="0" applyProtection="0"/>
    <xf numFmtId="0" fontId="58" fillId="13" borderId="0" applyNumberFormat="0" applyBorder="0" applyAlignment="0" applyProtection="0"/>
    <xf numFmtId="0" fontId="58" fillId="29" borderId="0" applyNumberFormat="0" applyBorder="0" applyAlignment="0" applyProtection="0"/>
    <xf numFmtId="0" fontId="51" fillId="6" borderId="5" applyNumberFormat="0" applyAlignment="0" applyProtection="0"/>
    <xf numFmtId="0" fontId="40" fillId="18" borderId="0" applyNumberFormat="0" applyBorder="0" applyAlignment="0" applyProtection="0"/>
    <xf numFmtId="0" fontId="40" fillId="23" borderId="0" applyNumberFormat="0" applyBorder="0" applyAlignment="0" applyProtection="0"/>
    <xf numFmtId="0" fontId="45" fillId="0" borderId="2" applyNumberFormat="0" applyFill="0" applyAlignment="0" applyProtection="0"/>
    <xf numFmtId="0" fontId="40" fillId="14" borderId="0" applyNumberFormat="0" applyBorder="0" applyAlignment="0" applyProtection="0"/>
    <xf numFmtId="0" fontId="44" fillId="0" borderId="1" applyNumberFormat="0" applyFill="0" applyAlignment="0" applyProtection="0"/>
    <xf numFmtId="0" fontId="46" fillId="0" borderId="3" applyNumberFormat="0" applyFill="0" applyAlignment="0" applyProtection="0"/>
    <xf numFmtId="0" fontId="58" fillId="32" borderId="0" applyNumberFormat="0" applyBorder="0" applyAlignment="0" applyProtection="0"/>
    <xf numFmtId="0" fontId="19" fillId="33" borderId="0" applyNumberFormat="0" applyBorder="0" applyAlignment="0" applyProtection="0"/>
    <xf numFmtId="0" fontId="40" fillId="31" borderId="0" applyNumberFormat="0" applyBorder="0" applyAlignment="0" applyProtection="0"/>
    <xf numFmtId="0" fontId="40" fillId="19" borderId="0" applyNumberFormat="0" applyBorder="0" applyAlignment="0" applyProtection="0"/>
    <xf numFmtId="0" fontId="46" fillId="0" borderId="0" applyNumberFormat="0" applyFill="0" applyBorder="0" applyAlignment="0" applyProtection="0"/>
    <xf numFmtId="0" fontId="40" fillId="30" borderId="0" applyNumberFormat="0" applyBorder="0" applyAlignment="0" applyProtection="0"/>
    <xf numFmtId="0" fontId="58" fillId="24" borderId="0" applyNumberFormat="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40" fillId="15" borderId="0" applyNumberFormat="0" applyBorder="0" applyAlignment="0" applyProtection="0"/>
    <xf numFmtId="0" fontId="58" fillId="25" borderId="0" applyNumberFormat="0" applyBorder="0" applyAlignment="0" applyProtection="0"/>
    <xf numFmtId="0" fontId="58" fillId="16" borderId="0" applyNumberFormat="0" applyBorder="0" applyAlignment="0" applyProtection="0"/>
    <xf numFmtId="0" fontId="58" fillId="9" borderId="0" applyNumberFormat="0" applyBorder="0" applyAlignment="0" applyProtection="0"/>
    <xf numFmtId="0" fontId="58" fillId="17" borderId="0" applyNumberFormat="0" applyBorder="0" applyAlignment="0" applyProtection="0"/>
    <xf numFmtId="0" fontId="58" fillId="12" borderId="0" applyNumberFormat="0" applyBorder="0" applyAlignment="0" applyProtection="0"/>
    <xf numFmtId="0" fontId="40" fillId="8" borderId="8" applyNumberFormat="0" applyFont="0" applyAlignment="0" applyProtection="0"/>
    <xf numFmtId="0" fontId="50" fillId="5" borderId="4" applyNumberFormat="0" applyAlignment="0" applyProtection="0"/>
    <xf numFmtId="0" fontId="40" fillId="22" borderId="0" applyNumberFormat="0" applyBorder="0" applyAlignment="0" applyProtection="0"/>
    <xf numFmtId="0" fontId="47" fillId="2" borderId="0" applyNumberFormat="0" applyBorder="0" applyAlignment="0" applyProtection="0"/>
    <xf numFmtId="0" fontId="40" fillId="10" borderId="0" applyNumberFormat="0" applyBorder="0" applyAlignment="0" applyProtection="0"/>
    <xf numFmtId="0" fontId="53" fillId="0" borderId="6" applyNumberFormat="0" applyFill="0" applyAlignment="0" applyProtection="0"/>
    <xf numFmtId="0" fontId="49" fillId="4" borderId="0" applyNumberFormat="0" applyBorder="0" applyAlignment="0" applyProtection="0"/>
    <xf numFmtId="0" fontId="57" fillId="0" borderId="9" applyNumberFormat="0" applyFill="0" applyAlignment="0" applyProtection="0"/>
    <xf numFmtId="0" fontId="1" fillId="0" borderId="0"/>
    <xf numFmtId="0" fontId="1" fillId="8" borderId="8" applyNumberFormat="0" applyFont="0" applyAlignment="0" applyProtection="0"/>
    <xf numFmtId="0" fontId="39" fillId="0" borderId="0" applyNumberFormat="0" applyBorder="0" applyProtection="0"/>
    <xf numFmtId="0" fontId="40" fillId="0" borderId="0"/>
    <xf numFmtId="0" fontId="41" fillId="0" borderId="0" applyNumberFormat="0" applyFill="0" applyBorder="0" applyAlignment="0" applyProtection="0"/>
    <xf numFmtId="9" fontId="39" fillId="0" borderId="0" applyFont="0" applyFill="0" applyBorder="0" applyAlignment="0" applyProtection="0"/>
    <xf numFmtId="0" fontId="42" fillId="0" borderId="0" applyNumberFormat="0" applyBorder="0" applyProtection="0">
      <alignment horizontal="left"/>
    </xf>
    <xf numFmtId="0" fontId="43" fillId="0" borderId="0" applyNumberFormat="0" applyBorder="0" applyProtection="0">
      <alignment horizontal="center" vertical="center" wrapText="1"/>
    </xf>
    <xf numFmtId="0" fontId="58" fillId="28" borderId="0" applyNumberFormat="0" applyBorder="0" applyAlignment="0" applyProtection="0"/>
    <xf numFmtId="0" fontId="40" fillId="11" borderId="0" applyNumberFormat="0" applyBorder="0" applyAlignment="0" applyProtection="0"/>
    <xf numFmtId="0" fontId="40" fillId="26" borderId="0" applyNumberFormat="0" applyBorder="0" applyAlignment="0" applyProtection="0"/>
    <xf numFmtId="0" fontId="19" fillId="42" borderId="0" applyNumberFormat="0" applyBorder="0" applyAlignment="0" applyProtection="0"/>
    <xf numFmtId="0" fontId="54" fillId="7" borderId="7" applyNumberFormat="0" applyAlignment="0" applyProtection="0"/>
    <xf numFmtId="0" fontId="58" fillId="20" borderId="0" applyNumberFormat="0" applyBorder="0" applyAlignment="0" applyProtection="0"/>
    <xf numFmtId="0" fontId="19" fillId="37" borderId="0" applyNumberFormat="0" applyBorder="0" applyAlignment="0" applyProtection="0"/>
    <xf numFmtId="0" fontId="58" fillId="21" borderId="0" applyNumberFormat="0" applyBorder="0" applyAlignment="0" applyProtection="0"/>
    <xf numFmtId="0" fontId="19" fillId="39" borderId="0" applyNumberFormat="0" applyBorder="0" applyAlignment="0" applyProtection="0"/>
    <xf numFmtId="0" fontId="19" fillId="36" borderId="0" applyNumberFormat="0" applyBorder="0" applyAlignment="0" applyProtection="0"/>
    <xf numFmtId="0" fontId="19" fillId="41" borderId="0" applyNumberFormat="0" applyBorder="0" applyAlignment="0" applyProtection="0"/>
    <xf numFmtId="0" fontId="20" fillId="43" borderId="0" applyNumberFormat="0" applyBorder="0" applyAlignment="0" applyProtection="0"/>
    <xf numFmtId="0" fontId="20" fillId="45" borderId="0" applyNumberFormat="0" applyBorder="0" applyAlignment="0" applyProtection="0"/>
    <xf numFmtId="0" fontId="19" fillId="38" borderId="0" applyNumberFormat="0" applyBorder="0" applyAlignment="0" applyProtection="0"/>
    <xf numFmtId="0" fontId="19" fillId="40" borderId="0" applyNumberFormat="0" applyBorder="0" applyAlignment="0" applyProtection="0"/>
    <xf numFmtId="0" fontId="19" fillId="34" borderId="0" applyNumberFormat="0" applyBorder="0" applyAlignment="0" applyProtection="0"/>
    <xf numFmtId="0" fontId="20" fillId="44" borderId="0" applyNumberFormat="0" applyBorder="0" applyAlignment="0" applyProtection="0"/>
    <xf numFmtId="0" fontId="19" fillId="39" borderId="0" applyNumberFormat="0" applyBorder="0" applyAlignment="0" applyProtection="0"/>
    <xf numFmtId="0" fontId="20" fillId="41" borderId="0" applyNumberFormat="0" applyBorder="0" applyAlignment="0" applyProtection="0"/>
    <xf numFmtId="0" fontId="19" fillId="35" borderId="0" applyNumberFormat="0" applyBorder="0" applyAlignment="0" applyProtection="0"/>
    <xf numFmtId="0" fontId="20" fillId="40" borderId="0" applyNumberFormat="0" applyBorder="0" applyAlignment="0" applyProtection="0"/>
    <xf numFmtId="0" fontId="18" fillId="0" borderId="0"/>
    <xf numFmtId="0" fontId="20" fillId="45" borderId="0" applyNumberFormat="0" applyBorder="0" applyAlignment="0" applyProtection="0"/>
    <xf numFmtId="0" fontId="35" fillId="0" borderId="0" applyNumberFormat="0" applyFill="0" applyBorder="0" applyAlignment="0" applyProtection="0"/>
    <xf numFmtId="0" fontId="30" fillId="0" borderId="15" applyNumberFormat="0" applyFill="0" applyAlignment="0" applyProtection="0"/>
    <xf numFmtId="0" fontId="25" fillId="35" borderId="0" applyNumberFormat="0" applyBorder="0" applyAlignment="0" applyProtection="0"/>
    <xf numFmtId="0" fontId="20" fillId="44" borderId="0" applyNumberFormat="0" applyBorder="0" applyAlignment="0" applyProtection="0"/>
    <xf numFmtId="0" fontId="34" fillId="0" borderId="18" applyNumberFormat="0" applyFill="0" applyAlignment="0" applyProtection="0"/>
    <xf numFmtId="0" fontId="29" fillId="38" borderId="10" applyNumberFormat="0" applyAlignment="0" applyProtection="0"/>
    <xf numFmtId="0" fontId="24" fillId="0" borderId="0" applyNumberFormat="0" applyFill="0" applyBorder="0" applyAlignment="0" applyProtection="0"/>
    <xf numFmtId="0" fontId="20" fillId="49" borderId="0" applyNumberFormat="0" applyBorder="0" applyAlignment="0" applyProtection="0"/>
    <xf numFmtId="0" fontId="28" fillId="0" borderId="0" applyNumberFormat="0" applyFill="0" applyBorder="0" applyAlignment="0" applyProtection="0"/>
    <xf numFmtId="0" fontId="23" fillId="52" borderId="11" applyNumberFormat="0" applyAlignment="0" applyProtection="0"/>
    <xf numFmtId="0" fontId="20" fillId="48" borderId="0" applyNumberFormat="0" applyBorder="0" applyAlignment="0" applyProtection="0"/>
    <xf numFmtId="0" fontId="32" fillId="51" borderId="17" applyNumberFormat="0" applyAlignment="0" applyProtection="0"/>
    <xf numFmtId="0" fontId="28" fillId="0" borderId="14" applyNumberFormat="0" applyFill="0" applyAlignment="0" applyProtection="0"/>
    <xf numFmtId="0" fontId="22" fillId="51" borderId="10" applyNumberFormat="0" applyAlignment="0" applyProtection="0"/>
    <xf numFmtId="0" fontId="20" fillId="47" borderId="0" applyNumberFormat="0" applyBorder="0" applyAlignment="0" applyProtection="0"/>
    <xf numFmtId="0" fontId="19" fillId="54" borderId="16" applyNumberFormat="0" applyFont="0" applyAlignment="0" applyProtection="0"/>
    <xf numFmtId="0" fontId="27" fillId="0" borderId="13" applyNumberFormat="0" applyFill="0" applyAlignment="0" applyProtection="0"/>
    <xf numFmtId="0" fontId="21" fillId="34" borderId="0" applyNumberFormat="0" applyBorder="0" applyAlignment="0" applyProtection="0"/>
    <xf numFmtId="0" fontId="20" fillId="46" borderId="0" applyNumberFormat="0" applyBorder="0" applyAlignment="0" applyProtection="0"/>
    <xf numFmtId="0" fontId="31" fillId="53" borderId="0" applyNumberFormat="0" applyBorder="0" applyAlignment="0" applyProtection="0"/>
    <xf numFmtId="0" fontId="26" fillId="0" borderId="12" applyNumberFormat="0" applyFill="0" applyAlignment="0" applyProtection="0"/>
    <xf numFmtId="0" fontId="20" fillId="50" borderId="0" applyNumberFormat="0" applyBorder="0" applyAlignment="0" applyProtection="0"/>
    <xf numFmtId="0" fontId="19" fillId="36" borderId="0" applyNumberFormat="0" applyBorder="0" applyAlignment="0" applyProtection="0"/>
    <xf numFmtId="0" fontId="36" fillId="0" borderId="0"/>
    <xf numFmtId="0" fontId="18" fillId="0" borderId="0"/>
    <xf numFmtId="0" fontId="18" fillId="0" borderId="0"/>
    <xf numFmtId="0" fontId="20" fillId="45" borderId="0" applyNumberFormat="0" applyBorder="0" applyAlignment="0" applyProtection="0"/>
    <xf numFmtId="0" fontId="20" fillId="44" borderId="0" applyNumberFormat="0" applyBorder="0" applyAlignment="0" applyProtection="0"/>
    <xf numFmtId="0" fontId="18" fillId="0" borderId="0"/>
    <xf numFmtId="0" fontId="23" fillId="52" borderId="11" applyNumberFormat="0" applyAlignment="0" applyProtection="0"/>
    <xf numFmtId="0" fontId="22" fillId="51" borderId="10" applyNumberFormat="0" applyAlignment="0" applyProtection="0"/>
    <xf numFmtId="0" fontId="21" fillId="34" borderId="0" applyNumberFormat="0" applyBorder="0" applyAlignment="0" applyProtection="0"/>
    <xf numFmtId="0" fontId="20" fillId="50" borderId="0" applyNumberFormat="0" applyBorder="0" applyAlignment="0" applyProtection="0"/>
    <xf numFmtId="0" fontId="20" fillId="48" borderId="0" applyNumberFormat="0" applyBorder="0" applyAlignment="0" applyProtection="0"/>
    <xf numFmtId="0" fontId="20" fillId="47" borderId="0" applyNumberFormat="0" applyBorder="0" applyAlignment="0" applyProtection="0"/>
    <xf numFmtId="0" fontId="20" fillId="46" borderId="0" applyNumberFormat="0" applyBorder="0" applyAlignment="0" applyProtection="0"/>
    <xf numFmtId="0" fontId="20" fillId="45" borderId="0" applyNumberFormat="0" applyBorder="0" applyAlignment="0" applyProtection="0"/>
    <xf numFmtId="0" fontId="20" fillId="44" borderId="0" applyNumberFormat="0" applyBorder="0" applyAlignment="0" applyProtection="0"/>
    <xf numFmtId="0" fontId="20" fillId="41" borderId="0" applyNumberFormat="0" applyBorder="0" applyAlignment="0" applyProtection="0"/>
    <xf numFmtId="0" fontId="20" fillId="40" borderId="0" applyNumberFormat="0" applyBorder="0" applyAlignment="0" applyProtection="0"/>
    <xf numFmtId="0" fontId="20" fillId="43" borderId="0" applyNumberFormat="0" applyBorder="0" applyAlignment="0" applyProtection="0"/>
    <xf numFmtId="0" fontId="19" fillId="42" borderId="0" applyNumberFormat="0" applyBorder="0" applyAlignment="0" applyProtection="0"/>
    <xf numFmtId="0" fontId="19" fillId="39" borderId="0" applyNumberFormat="0" applyBorder="0" applyAlignment="0" applyProtection="0"/>
    <xf numFmtId="0" fontId="19" fillId="36" borderId="0" applyNumberFormat="0" applyBorder="0" applyAlignment="0" applyProtection="0"/>
    <xf numFmtId="0" fontId="19" fillId="41" borderId="0" applyNumberFormat="0" applyBorder="0" applyAlignment="0" applyProtection="0"/>
    <xf numFmtId="0" fontId="19" fillId="40" borderId="0" applyNumberFormat="0" applyBorder="0" applyAlignment="0" applyProtection="0"/>
    <xf numFmtId="0" fontId="19" fillId="39" borderId="0" applyNumberFormat="0" applyBorder="0" applyAlignment="0" applyProtection="0"/>
    <xf numFmtId="0" fontId="19" fillId="38"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5" borderId="0" applyNumberFormat="0" applyBorder="0" applyAlignment="0" applyProtection="0"/>
    <xf numFmtId="0" fontId="19" fillId="34" borderId="0" applyNumberFormat="0" applyBorder="0" applyAlignment="0" applyProtection="0"/>
    <xf numFmtId="0" fontId="19" fillId="33" borderId="0" applyNumberFormat="0" applyBorder="0" applyAlignment="0" applyProtection="0"/>
    <xf numFmtId="0" fontId="18" fillId="0" borderId="0"/>
    <xf numFmtId="0" fontId="1" fillId="0" borderId="0"/>
    <xf numFmtId="0" fontId="59" fillId="0" borderId="0" applyNumberFormat="0" applyFill="0" applyBorder="0" applyAlignment="0" applyProtection="0"/>
    <xf numFmtId="0" fontId="37" fillId="0" borderId="0"/>
    <xf numFmtId="0" fontId="18" fillId="0" borderId="0"/>
    <xf numFmtId="0" fontId="18" fillId="0" borderId="0"/>
    <xf numFmtId="0" fontId="18" fillId="0" borderId="0"/>
    <xf numFmtId="0" fontId="18" fillId="0" borderId="0"/>
    <xf numFmtId="0" fontId="20" fillId="49" borderId="0" applyNumberFormat="0" applyBorder="0" applyAlignment="0" applyProtection="0"/>
    <xf numFmtId="0" fontId="18" fillId="0" borderId="0"/>
    <xf numFmtId="0" fontId="18" fillId="0" borderId="0"/>
    <xf numFmtId="0" fontId="24" fillId="0" borderId="0" applyNumberFormat="0" applyFill="0" applyBorder="0" applyAlignment="0" applyProtection="0"/>
    <xf numFmtId="0" fontId="25" fillId="35"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38" borderId="10" applyNumberFormat="0" applyAlignment="0" applyProtection="0"/>
    <xf numFmtId="0" fontId="30" fillId="0" borderId="15" applyNumberFormat="0" applyFill="0" applyAlignment="0" applyProtection="0"/>
    <xf numFmtId="0" fontId="31" fillId="53" borderId="0" applyNumberFormat="0" applyBorder="0" applyAlignment="0" applyProtection="0"/>
    <xf numFmtId="0" fontId="19" fillId="54" borderId="16" applyNumberFormat="0" applyFont="0" applyAlignment="0" applyProtection="0"/>
    <xf numFmtId="0" fontId="32" fillId="51" borderId="17" applyNumberFormat="0" applyAlignment="0" applyProtection="0"/>
    <xf numFmtId="0" fontId="34" fillId="0" borderId="18" applyNumberFormat="0" applyFill="0" applyAlignment="0" applyProtection="0"/>
    <xf numFmtId="0" fontId="35" fillId="0" borderId="0" applyNumberFormat="0" applyFill="0" applyBorder="0" applyAlignment="0" applyProtection="0"/>
    <xf numFmtId="0" fontId="38" fillId="0" borderId="0"/>
    <xf numFmtId="0" fontId="60" fillId="0" borderId="0">
      <alignment horizontal="left"/>
    </xf>
    <xf numFmtId="9" fontId="1" fillId="0" borderId="0" applyFont="0" applyFill="0" applyBorder="0" applyAlignment="0" applyProtection="0"/>
    <xf numFmtId="0" fontId="66" fillId="33" borderId="0" applyNumberFormat="0" applyBorder="0" applyAlignment="0" applyProtection="0"/>
    <xf numFmtId="0" fontId="66" fillId="34" borderId="0" applyNumberFormat="0" applyBorder="0" applyAlignment="0" applyProtection="0"/>
    <xf numFmtId="0" fontId="66" fillId="35" borderId="0" applyNumberFormat="0" applyBorder="0" applyAlignment="0" applyProtection="0"/>
    <xf numFmtId="0" fontId="66" fillId="36" borderId="0" applyNumberFormat="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36" borderId="0" applyNumberFormat="0" applyBorder="0" applyAlignment="0" applyProtection="0"/>
    <xf numFmtId="0" fontId="66" fillId="39" borderId="0" applyNumberFormat="0" applyBorder="0" applyAlignment="0" applyProtection="0"/>
    <xf numFmtId="0" fontId="66" fillId="42" borderId="0" applyNumberFormat="0" applyBorder="0" applyAlignment="0" applyProtection="0"/>
    <xf numFmtId="0" fontId="67" fillId="43" borderId="0" applyNumberFormat="0" applyBorder="0" applyAlignment="0" applyProtection="0"/>
    <xf numFmtId="0" fontId="67" fillId="40" borderId="0" applyNumberFormat="0" applyBorder="0" applyAlignment="0" applyProtection="0"/>
    <xf numFmtId="0" fontId="67" fillId="41" borderId="0" applyNumberFormat="0" applyBorder="0" applyAlignment="0" applyProtection="0"/>
    <xf numFmtId="0" fontId="67" fillId="44" borderId="0" applyNumberFormat="0" applyBorder="0" applyAlignment="0" applyProtection="0"/>
    <xf numFmtId="0" fontId="67" fillId="45"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44" borderId="0" applyNumberFormat="0" applyBorder="0" applyAlignment="0" applyProtection="0"/>
    <xf numFmtId="0" fontId="67" fillId="45" borderId="0" applyNumberFormat="0" applyBorder="0" applyAlignment="0" applyProtection="0"/>
    <xf numFmtId="0" fontId="67" fillId="50" borderId="0" applyNumberFormat="0" applyBorder="0" applyAlignment="0" applyProtection="0"/>
    <xf numFmtId="0" fontId="68" fillId="34" borderId="0" applyNumberFormat="0" applyBorder="0" applyAlignment="0" applyProtection="0"/>
    <xf numFmtId="0" fontId="69" fillId="51" borderId="10" applyNumberFormat="0" applyAlignment="0" applyProtection="0"/>
    <xf numFmtId="0" fontId="70" fillId="52" borderId="11"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0" fontId="71" fillId="0" borderId="0" applyNumberFormat="0" applyFill="0" applyBorder="0" applyAlignment="0" applyProtection="0"/>
    <xf numFmtId="0" fontId="72" fillId="35" borderId="0" applyNumberFormat="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0" fontId="75" fillId="38" borderId="10" applyNumberFormat="0" applyAlignment="0" applyProtection="0"/>
    <xf numFmtId="0" fontId="76" fillId="0" borderId="15" applyNumberFormat="0" applyFill="0" applyAlignment="0" applyProtection="0"/>
    <xf numFmtId="0" fontId="77" fillId="53" borderId="0" applyNumberFormat="0" applyBorder="0" applyAlignment="0" applyProtection="0"/>
    <xf numFmtId="0" fontId="18" fillId="0" borderId="0"/>
    <xf numFmtId="0" fontId="36" fillId="0" borderId="0"/>
    <xf numFmtId="0" fontId="18" fillId="0" borderId="0"/>
    <xf numFmtId="0" fontId="36" fillId="0" borderId="0"/>
    <xf numFmtId="0" fontId="78" fillId="0" borderId="0"/>
    <xf numFmtId="0" fontId="78" fillId="0" borderId="0"/>
    <xf numFmtId="0" fontId="1" fillId="0" borderId="0"/>
    <xf numFmtId="0" fontId="18" fillId="0" borderId="0"/>
    <xf numFmtId="0" fontId="79" fillId="51" borderId="17" applyNumberFormat="0" applyAlignment="0" applyProtection="0"/>
    <xf numFmtId="9" fontId="18" fillId="0" borderId="0" applyFont="0" applyFill="0" applyBorder="0" applyAlignment="0" applyProtection="0"/>
    <xf numFmtId="0" fontId="80" fillId="0" borderId="18" applyNumberFormat="0" applyFill="0" applyAlignment="0" applyProtection="0"/>
    <xf numFmtId="0" fontId="81" fillId="0" borderId="0" applyNumberFormat="0" applyFill="0" applyBorder="0" applyAlignment="0" applyProtection="0"/>
    <xf numFmtId="0" fontId="18" fillId="0" borderId="0"/>
    <xf numFmtId="168" fontId="18" fillId="63" borderId="54">
      <alignment horizontal="right" vertical="top"/>
    </xf>
    <xf numFmtId="0" fontId="18" fillId="63" borderId="54">
      <alignment horizontal="left" indent="5"/>
    </xf>
    <xf numFmtId="3" fontId="18" fillId="63" borderId="54">
      <alignment horizontal="right"/>
    </xf>
    <xf numFmtId="168" fontId="18" fillId="63" borderId="53" applyNumberFormat="0">
      <alignment horizontal="right" vertical="top"/>
    </xf>
    <xf numFmtId="0" fontId="18" fillId="63" borderId="53">
      <alignment horizontal="left" indent="3"/>
    </xf>
    <xf numFmtId="3" fontId="18" fillId="63" borderId="53">
      <alignment horizontal="right"/>
    </xf>
    <xf numFmtId="168" fontId="37" fillId="63" borderId="53" applyNumberFormat="0">
      <alignment horizontal="right" vertical="top"/>
    </xf>
    <xf numFmtId="0" fontId="37" fillId="63" borderId="53">
      <alignment horizontal="left" indent="1"/>
    </xf>
    <xf numFmtId="0" fontId="37" fillId="63" borderId="53">
      <alignment horizontal="right" vertical="top"/>
    </xf>
    <xf numFmtId="0" fontId="37" fillId="63" borderId="53"/>
    <xf numFmtId="169" fontId="37" fillId="63" borderId="53">
      <alignment horizontal="right"/>
    </xf>
    <xf numFmtId="3" fontId="37" fillId="63" borderId="53">
      <alignment horizontal="right"/>
    </xf>
    <xf numFmtId="0" fontId="18" fillId="63" borderId="55" applyFont="0" applyFill="0" applyAlignment="0"/>
    <xf numFmtId="0" fontId="37" fillId="63" borderId="53">
      <alignment horizontal="right" vertical="top"/>
    </xf>
    <xf numFmtId="0" fontId="37" fillId="63" borderId="53">
      <alignment horizontal="left" indent="2"/>
    </xf>
    <xf numFmtId="3" fontId="37" fillId="63" borderId="53">
      <alignment horizontal="right"/>
    </xf>
    <xf numFmtId="0" fontId="18" fillId="64" borderId="0">
      <protection locked="0"/>
    </xf>
    <xf numFmtId="168" fontId="18" fillId="63" borderId="53" applyNumberFormat="0">
      <alignment horizontal="right" vertical="top"/>
    </xf>
    <xf numFmtId="0" fontId="18" fillId="63" borderId="53">
      <alignment horizontal="left" indent="3"/>
    </xf>
    <xf numFmtId="3" fontId="18" fillId="63" borderId="53">
      <alignment horizontal="right"/>
    </xf>
    <xf numFmtId="0" fontId="18" fillId="65" borderId="56">
      <alignment horizontal="center" vertical="center"/>
      <protection locked="0"/>
    </xf>
    <xf numFmtId="43" fontId="18" fillId="0" borderId="0" applyFont="0" applyFill="0" applyBorder="0" applyAlignment="0" applyProtection="0"/>
    <xf numFmtId="170" fontId="18" fillId="0" borderId="0" applyFont="0" applyFill="0" applyBorder="0" applyAlignment="0" applyProtection="0"/>
    <xf numFmtId="0" fontId="90" fillId="52" borderId="0"/>
    <xf numFmtId="0" fontId="37" fillId="65" borderId="0">
      <alignment vertical="center"/>
      <protection locked="0"/>
    </xf>
    <xf numFmtId="0" fontId="37" fillId="0" borderId="0">
      <protection locked="0"/>
    </xf>
    <xf numFmtId="0" fontId="60" fillId="0" borderId="0">
      <alignment horizontal="left" wrapText="1"/>
    </xf>
    <xf numFmtId="0" fontId="91" fillId="0" borderId="0">
      <protection locked="0"/>
    </xf>
    <xf numFmtId="0" fontId="18" fillId="0" borderId="0"/>
    <xf numFmtId="0" fontId="92" fillId="0" borderId="0">
      <alignment horizontal="left" vertical="center"/>
    </xf>
    <xf numFmtId="0" fontId="92" fillId="0" borderId="0">
      <alignment horizontal="center" vertical="center"/>
    </xf>
    <xf numFmtId="0" fontId="1" fillId="0" borderId="0"/>
    <xf numFmtId="0" fontId="93" fillId="0" borderId="0"/>
    <xf numFmtId="9" fontId="1" fillId="0" borderId="0" applyFont="0" applyFill="0" applyBorder="0" applyAlignment="0" applyProtection="0"/>
    <xf numFmtId="9" fontId="18" fillId="0" borderId="0" applyFont="0" applyFill="0" applyBorder="0" applyAlignment="0" applyProtection="0"/>
    <xf numFmtId="0" fontId="18" fillId="65" borderId="57">
      <alignment vertical="center"/>
      <protection locked="0"/>
    </xf>
    <xf numFmtId="0" fontId="18" fillId="0" borderId="0" applyNumberFormat="0" applyFill="0" applyBorder="0" applyAlignment="0" applyProtection="0"/>
    <xf numFmtId="0" fontId="92" fillId="0" borderId="0">
      <alignment horizontal="left"/>
    </xf>
    <xf numFmtId="0" fontId="92" fillId="0" borderId="0">
      <alignment horizontal="center" vertical="center" wrapText="1"/>
    </xf>
    <xf numFmtId="0" fontId="92" fillId="0" borderId="0"/>
    <xf numFmtId="0" fontId="92" fillId="0" borderId="0">
      <alignment horizontal="left" vertical="center" wrapText="1"/>
    </xf>
    <xf numFmtId="0" fontId="92" fillId="0" borderId="0">
      <alignment horizontal="right"/>
    </xf>
    <xf numFmtId="0" fontId="94" fillId="66" borderId="0">
      <alignment horizontal="center"/>
    </xf>
    <xf numFmtId="0" fontId="18" fillId="0" borderId="0"/>
    <xf numFmtId="0" fontId="38" fillId="0" borderId="0"/>
    <xf numFmtId="0" fontId="39" fillId="0" borderId="0"/>
    <xf numFmtId="0" fontId="41" fillId="0" borderId="0" applyNumberFormat="0" applyFill="0" applyBorder="0" applyAlignment="0" applyProtection="0"/>
    <xf numFmtId="0" fontId="39" fillId="0" borderId="0" applyNumberFormat="0" applyFont="0" applyBorder="0" applyProtection="0"/>
    <xf numFmtId="0" fontId="106" fillId="49" borderId="0" applyNumberFormat="0" applyBorder="0" applyAlignment="0" applyProtection="0"/>
    <xf numFmtId="0" fontId="106" fillId="72" borderId="0" applyNumberFormat="0" applyBorder="0" applyAlignment="0" applyProtection="0"/>
    <xf numFmtId="0" fontId="106" fillId="37" borderId="0" applyNumberFormat="0" applyBorder="0" applyAlignment="0" applyProtection="0"/>
    <xf numFmtId="0" fontId="106" fillId="38" borderId="0" applyNumberFormat="0" applyBorder="0" applyAlignment="0" applyProtection="0"/>
    <xf numFmtId="0" fontId="106" fillId="37" borderId="0" applyNumberFormat="0" applyBorder="0" applyAlignment="0" applyProtection="0"/>
    <xf numFmtId="0" fontId="106" fillId="51" borderId="0" applyNumberFormat="0" applyBorder="0" applyAlignment="0" applyProtection="0"/>
    <xf numFmtId="0" fontId="106" fillId="53" borderId="0" applyNumberFormat="0" applyBorder="0" applyAlignment="0" applyProtection="0"/>
    <xf numFmtId="0" fontId="106" fillId="72" borderId="0" applyNumberFormat="0" applyBorder="0" applyAlignment="0" applyProtection="0"/>
    <xf numFmtId="0" fontId="106" fillId="37"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51" borderId="0" applyNumberFormat="0" applyBorder="0" applyAlignment="0" applyProtection="0"/>
    <xf numFmtId="0" fontId="105" fillId="53" borderId="0" applyNumberFormat="0" applyBorder="0" applyAlignment="0" applyProtection="0"/>
    <xf numFmtId="0" fontId="105" fillId="40" borderId="0" applyNumberFormat="0" applyBorder="0" applyAlignment="0" applyProtection="0"/>
    <xf numFmtId="0" fontId="105" fillId="51" borderId="0" applyNumberFormat="0" applyBorder="0" applyAlignment="0" applyProtection="0"/>
    <xf numFmtId="0" fontId="105" fillId="38" borderId="0" applyNumberFormat="0" applyBorder="0" applyAlignment="0" applyProtection="0"/>
    <xf numFmtId="0" fontId="105" fillId="71" borderId="0" applyNumberFormat="0" applyBorder="0" applyAlignment="0" applyProtection="0"/>
    <xf numFmtId="0" fontId="105" fillId="70" borderId="0" applyNumberFormat="0" applyBorder="0" applyAlignment="0" applyProtection="0"/>
    <xf numFmtId="0" fontId="105" fillId="54" borderId="0" applyNumberFormat="0" applyBorder="0" applyAlignment="0" applyProtection="0"/>
    <xf numFmtId="0" fontId="105" fillId="38" borderId="0" applyNumberFormat="0" applyBorder="0" applyAlignment="0" applyProtection="0"/>
    <xf numFmtId="0" fontId="105" fillId="70" borderId="0" applyNumberFormat="0" applyBorder="0" applyAlignment="0" applyProtection="0"/>
    <xf numFmtId="0" fontId="103" fillId="0" borderId="0" applyNumberFormat="0" applyFill="0" applyBorder="0" applyAlignment="0" applyProtection="0"/>
    <xf numFmtId="170" fontId="40" fillId="0" borderId="0" applyFont="0" applyFill="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102" fillId="0" borderId="0"/>
    <xf numFmtId="9" fontId="40" fillId="0" borderId="0" applyFont="0" applyFill="0" applyBorder="0" applyAlignment="0" applyProtection="0"/>
    <xf numFmtId="170" fontId="40" fillId="0" borderId="0" applyFont="0" applyFill="0" applyBorder="0" applyAlignment="0" applyProtection="0"/>
    <xf numFmtId="0" fontId="18" fillId="0" borderId="0"/>
    <xf numFmtId="0" fontId="74" fillId="0" borderId="0" applyNumberFormat="0" applyFill="0" applyBorder="0" applyAlignment="0" applyProtection="0">
      <alignment vertical="top"/>
      <protection locked="0"/>
    </xf>
    <xf numFmtId="9" fontId="18" fillId="0" borderId="0" applyFont="0" applyFill="0" applyBorder="0" applyAlignment="0" applyProtection="0"/>
    <xf numFmtId="0" fontId="40" fillId="0" borderId="0"/>
    <xf numFmtId="0" fontId="106" fillId="73" borderId="0" applyNumberFormat="0" applyBorder="0" applyAlignment="0" applyProtection="0"/>
    <xf numFmtId="0" fontId="106" fillId="37" borderId="0" applyNumberFormat="0" applyBorder="0" applyAlignment="0" applyProtection="0"/>
    <xf numFmtId="0" fontId="106" fillId="50" borderId="0" applyNumberFormat="0" applyBorder="0" applyAlignment="0" applyProtection="0"/>
    <xf numFmtId="0" fontId="107" fillId="34" borderId="0" applyNumberFormat="0" applyBorder="0" applyAlignment="0" applyProtection="0"/>
    <xf numFmtId="0" fontId="108" fillId="70" borderId="10" applyNumberFormat="0" applyAlignment="0" applyProtection="0"/>
    <xf numFmtId="0" fontId="109" fillId="52" borderId="11" applyNumberFormat="0" applyAlignment="0" applyProtection="0"/>
    <xf numFmtId="170" fontId="18" fillId="0" borderId="0" applyFont="0" applyFill="0" applyBorder="0" applyAlignment="0" applyProtection="0"/>
    <xf numFmtId="0" fontId="110" fillId="0" borderId="0" applyNumberFormat="0" applyFill="0" applyBorder="0" applyAlignment="0" applyProtection="0"/>
    <xf numFmtId="0" fontId="111" fillId="35" borderId="0" applyNumberFormat="0" applyBorder="0" applyAlignment="0" applyProtection="0"/>
    <xf numFmtId="0" fontId="112" fillId="0" borderId="68" applyNumberFormat="0" applyFill="0" applyAlignment="0" applyProtection="0"/>
    <xf numFmtId="0" fontId="113" fillId="0" borderId="13" applyNumberFormat="0" applyFill="0" applyAlignment="0" applyProtection="0"/>
    <xf numFmtId="0" fontId="114" fillId="0" borderId="69" applyNumberFormat="0" applyFill="0" applyAlignment="0" applyProtection="0"/>
    <xf numFmtId="0" fontId="114" fillId="0" borderId="0" applyNumberFormat="0" applyFill="0" applyBorder="0" applyAlignment="0" applyProtection="0"/>
    <xf numFmtId="0" fontId="115" fillId="38" borderId="10" applyNumberFormat="0" applyAlignment="0" applyProtection="0"/>
    <xf numFmtId="0" fontId="116" fillId="0" borderId="70" applyNumberFormat="0" applyFill="0" applyAlignment="0" applyProtection="0"/>
    <xf numFmtId="0" fontId="117" fillId="53" borderId="0" applyNumberFormat="0" applyBorder="0" applyAlignment="0" applyProtection="0"/>
    <xf numFmtId="0" fontId="18" fillId="54" borderId="16" applyNumberFormat="0" applyFont="0" applyAlignment="0" applyProtection="0"/>
    <xf numFmtId="0" fontId="118" fillId="70" borderId="17" applyNumberFormat="0" applyAlignment="0" applyProtection="0"/>
    <xf numFmtId="0" fontId="119" fillId="0" borderId="0" applyNumberFormat="0" applyFill="0" applyBorder="0" applyAlignment="0" applyProtection="0"/>
    <xf numFmtId="0" fontId="120" fillId="0" borderId="71" applyNumberFormat="0" applyFill="0" applyAlignment="0" applyProtection="0"/>
    <xf numFmtId="0" fontId="121" fillId="0" borderId="0" applyNumberFormat="0" applyFill="0" applyBorder="0" applyAlignment="0" applyProtection="0"/>
    <xf numFmtId="170" fontId="40" fillId="0" borderId="0" applyFont="0" applyFill="0" applyBorder="0" applyAlignment="0" applyProtection="0"/>
    <xf numFmtId="9" fontId="18" fillId="0" borderId="0" applyFont="0" applyFill="0" applyBorder="0" applyAlignment="0" applyProtection="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170" fontId="40" fillId="0" borderId="0" applyFont="0" applyFill="0" applyBorder="0" applyAlignment="0" applyProtection="0"/>
    <xf numFmtId="170" fontId="18" fillId="0" borderId="0" applyFont="0" applyFill="0" applyBorder="0" applyAlignment="0" applyProtection="0"/>
    <xf numFmtId="0" fontId="18" fillId="0" borderId="0"/>
    <xf numFmtId="0" fontId="18" fillId="0" borderId="0"/>
    <xf numFmtId="0" fontId="1" fillId="0" borderId="0"/>
    <xf numFmtId="0" fontId="122" fillId="0" borderId="0"/>
    <xf numFmtId="0" fontId="105" fillId="0" borderId="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1" fillId="0" borderId="0" applyFont="0" applyFill="0" applyBorder="0" applyAlignment="0" applyProtection="0"/>
    <xf numFmtId="9" fontId="1"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170" fontId="105" fillId="0" borderId="0" applyFont="0" applyFill="0" applyBorder="0" applyAlignment="0" applyProtection="0"/>
    <xf numFmtId="0" fontId="105" fillId="33" borderId="0" applyNumberFormat="0" applyBorder="0" applyAlignment="0" applyProtection="0"/>
    <xf numFmtId="0" fontId="105" fillId="70" borderId="0" applyNumberFormat="0" applyBorder="0" applyAlignment="0" applyProtection="0"/>
    <xf numFmtId="0" fontId="105" fillId="34" borderId="0" applyNumberFormat="0" applyBorder="0" applyAlignment="0" applyProtection="0"/>
    <xf numFmtId="0" fontId="105" fillId="38" borderId="0" applyNumberFormat="0" applyBorder="0" applyAlignment="0" applyProtection="0"/>
    <xf numFmtId="0" fontId="105" fillId="35" borderId="0" applyNumberFormat="0" applyBorder="0" applyAlignment="0" applyProtection="0"/>
    <xf numFmtId="0" fontId="105" fillId="54" borderId="0" applyNumberFormat="0" applyBorder="0" applyAlignment="0" applyProtection="0"/>
    <xf numFmtId="0" fontId="105" fillId="36" borderId="0" applyNumberFormat="0" applyBorder="0" applyAlignment="0" applyProtection="0"/>
    <xf numFmtId="0" fontId="105" fillId="70" borderId="0" applyNumberFormat="0" applyBorder="0" applyAlignment="0" applyProtection="0"/>
    <xf numFmtId="0" fontId="105" fillId="37" borderId="0" applyNumberFormat="0" applyBorder="0" applyAlignment="0" applyProtection="0"/>
    <xf numFmtId="0" fontId="105" fillId="71" borderId="0" applyNumberFormat="0" applyBorder="0" applyAlignment="0" applyProtection="0"/>
    <xf numFmtId="0" fontId="105" fillId="38" borderId="0" applyNumberFormat="0" applyBorder="0" applyAlignment="0" applyProtection="0"/>
    <xf numFmtId="0" fontId="105" fillId="38" borderId="0" applyNumberFormat="0" applyBorder="0" applyAlignment="0" applyProtection="0"/>
    <xf numFmtId="0" fontId="105" fillId="39" borderId="0" applyNumberFormat="0" applyBorder="0" applyAlignment="0" applyProtection="0"/>
    <xf numFmtId="0" fontId="105" fillId="51" borderId="0" applyNumberFormat="0" applyBorder="0" applyAlignment="0" applyProtection="0"/>
    <xf numFmtId="0" fontId="105" fillId="40" borderId="0" applyNumberFormat="0" applyBorder="0" applyAlignment="0" applyProtection="0"/>
    <xf numFmtId="0" fontId="105" fillId="40" borderId="0" applyNumberFormat="0" applyBorder="0" applyAlignment="0" applyProtection="0"/>
    <xf numFmtId="0" fontId="105" fillId="41" borderId="0" applyNumberFormat="0" applyBorder="0" applyAlignment="0" applyProtection="0"/>
    <xf numFmtId="0" fontId="105" fillId="53" borderId="0" applyNumberFormat="0" applyBorder="0" applyAlignment="0" applyProtection="0"/>
    <xf numFmtId="0" fontId="105" fillId="36" borderId="0" applyNumberFormat="0" applyBorder="0" applyAlignment="0" applyProtection="0"/>
    <xf numFmtId="0" fontId="105" fillId="51" borderId="0" applyNumberFormat="0" applyBorder="0" applyAlignment="0" applyProtection="0"/>
    <xf numFmtId="0" fontId="105" fillId="39" borderId="0" applyNumberFormat="0" applyBorder="0" applyAlignment="0" applyProtection="0"/>
    <xf numFmtId="0" fontId="105" fillId="39" borderId="0" applyNumberFormat="0" applyBorder="0" applyAlignment="0" applyProtection="0"/>
    <xf numFmtId="0" fontId="105" fillId="42" borderId="0" applyNumberFormat="0" applyBorder="0" applyAlignment="0" applyProtection="0"/>
    <xf numFmtId="0" fontId="105" fillId="38" borderId="0" applyNumberFormat="0" applyBorder="0" applyAlignment="0" applyProtection="0"/>
    <xf numFmtId="170" fontId="18" fillId="0" borderId="0" applyFont="0" applyFill="0" applyBorder="0" applyAlignment="0" applyProtection="0"/>
    <xf numFmtId="170" fontId="18" fillId="0" borderId="0" applyFont="0" applyFill="0" applyBorder="0" applyAlignment="0" applyProtection="0"/>
    <xf numFmtId="0" fontId="105" fillId="0" borderId="0"/>
    <xf numFmtId="0" fontId="105" fillId="54" borderId="16" applyNumberFormat="0" applyFont="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9" fontId="105" fillId="0" borderId="0" applyFont="0" applyFill="0" applyBorder="0" applyAlignment="0" applyProtection="0"/>
    <xf numFmtId="175" fontId="40" fillId="0" borderId="0" applyFont="0" applyFill="0" applyBorder="0" applyAlignment="0" applyProtection="0"/>
    <xf numFmtId="0" fontId="104" fillId="0" borderId="0" applyNumberFormat="0" applyFill="0" applyBorder="0" applyAlignment="0" applyProtection="0"/>
    <xf numFmtId="0" fontId="78" fillId="0" borderId="0"/>
    <xf numFmtId="0" fontId="40" fillId="0" borderId="0"/>
    <xf numFmtId="0" fontId="40" fillId="0" borderId="0"/>
    <xf numFmtId="9" fontId="40" fillId="0" borderId="0" applyFont="0" applyFill="0" applyBorder="0" applyAlignment="0" applyProtection="0"/>
  </cellStyleXfs>
  <cellXfs count="281">
    <xf numFmtId="0" fontId="0" fillId="0" borderId="0" xfId="0"/>
    <xf numFmtId="0" fontId="0" fillId="0" borderId="0" xfId="0" applyFill="1"/>
    <xf numFmtId="3" fontId="0" fillId="0" borderId="0" xfId="0" applyNumberFormat="1"/>
    <xf numFmtId="0" fontId="16" fillId="0" borderId="0" xfId="0" applyFont="1"/>
    <xf numFmtId="0" fontId="0" fillId="0" borderId="0" xfId="0" applyAlignment="1">
      <alignment vertical="center"/>
    </xf>
    <xf numFmtId="0" fontId="0" fillId="0" borderId="0" xfId="0"/>
    <xf numFmtId="0" fontId="62" fillId="56" borderId="24" xfId="0" applyFont="1" applyFill="1" applyBorder="1" applyAlignment="1">
      <alignment horizontal="center" vertical="center" wrapText="1"/>
    </xf>
    <xf numFmtId="0" fontId="64" fillId="57" borderId="24" xfId="0" applyFont="1" applyFill="1" applyBorder="1" applyAlignment="1">
      <alignment horizontal="right" vertical="center" wrapText="1"/>
    </xf>
    <xf numFmtId="3" fontId="65" fillId="57" borderId="24" xfId="0" applyNumberFormat="1" applyFont="1" applyFill="1" applyBorder="1" applyAlignment="1">
      <alignment horizontal="right" vertical="center" wrapText="1"/>
    </xf>
    <xf numFmtId="3" fontId="64" fillId="57" borderId="24" xfId="0" applyNumberFormat="1" applyFont="1" applyFill="1" applyBorder="1" applyAlignment="1">
      <alignment horizontal="right" vertical="center" wrapText="1"/>
    </xf>
    <xf numFmtId="9" fontId="0" fillId="0" borderId="0" xfId="0" applyNumberFormat="1"/>
    <xf numFmtId="0" fontId="84" fillId="56" borderId="24" xfId="0" applyFont="1" applyFill="1" applyBorder="1" applyAlignment="1">
      <alignment horizontal="center" vertical="center" wrapText="1"/>
    </xf>
    <xf numFmtId="0" fontId="83" fillId="56" borderId="19" xfId="0" applyFont="1" applyFill="1" applyBorder="1" applyAlignment="1">
      <alignment horizontal="center" vertical="center" wrapText="1"/>
    </xf>
    <xf numFmtId="0" fontId="85" fillId="58" borderId="24" xfId="0" applyFont="1" applyFill="1" applyBorder="1" applyAlignment="1">
      <alignment vertical="center" wrapText="1"/>
    </xf>
    <xf numFmtId="0" fontId="85" fillId="58" borderId="24" xfId="0" applyFont="1" applyFill="1" applyBorder="1" applyAlignment="1">
      <alignment horizontal="right" vertical="center" wrapText="1"/>
    </xf>
    <xf numFmtId="0" fontId="85" fillId="58" borderId="19" xfId="0" applyFont="1" applyFill="1" applyBorder="1" applyAlignment="1">
      <alignment horizontal="right" vertical="center" wrapText="1"/>
    </xf>
    <xf numFmtId="0" fontId="85" fillId="58" borderId="25" xfId="0" applyFont="1" applyFill="1" applyBorder="1" applyAlignment="1">
      <alignment vertical="center" wrapText="1"/>
    </xf>
    <xf numFmtId="0" fontId="85" fillId="58" borderId="25" xfId="0" applyFont="1" applyFill="1" applyBorder="1" applyAlignment="1">
      <alignment horizontal="right" vertical="center" wrapText="1"/>
    </xf>
    <xf numFmtId="0" fontId="85" fillId="58" borderId="0" xfId="0" applyFont="1" applyFill="1" applyAlignment="1">
      <alignment horizontal="right" vertical="center" wrapText="1"/>
    </xf>
    <xf numFmtId="3" fontId="85" fillId="58" borderId="19" xfId="0" applyNumberFormat="1" applyFont="1" applyFill="1" applyBorder="1" applyAlignment="1">
      <alignment horizontal="right" vertical="center" wrapText="1"/>
    </xf>
    <xf numFmtId="3" fontId="83" fillId="56" borderId="19" xfId="0" applyNumberFormat="1" applyFont="1" applyFill="1" applyBorder="1" applyAlignment="1">
      <alignment horizontal="right" vertical="center" wrapText="1"/>
    </xf>
    <xf numFmtId="10" fontId="86" fillId="58" borderId="0" xfId="0" applyNumberFormat="1" applyFont="1" applyFill="1" applyAlignment="1">
      <alignment horizontal="right" vertical="center" wrapText="1"/>
    </xf>
    <xf numFmtId="0" fontId="62" fillId="56" borderId="35" xfId="0" applyFont="1" applyFill="1" applyBorder="1" applyAlignment="1">
      <alignment horizontal="center" vertical="center" wrapText="1"/>
    </xf>
    <xf numFmtId="0" fontId="63" fillId="57" borderId="34" xfId="0" applyFont="1" applyFill="1" applyBorder="1" applyAlignment="1">
      <alignment vertical="center" wrapText="1"/>
    </xf>
    <xf numFmtId="0" fontId="64" fillId="57" borderId="35" xfId="0" applyFont="1" applyFill="1" applyBorder="1" applyAlignment="1">
      <alignment horizontal="right" vertical="center" wrapText="1"/>
    </xf>
    <xf numFmtId="0" fontId="65" fillId="57" borderId="34" xfId="0" applyFont="1" applyFill="1" applyBorder="1" applyAlignment="1">
      <alignment horizontal="right" vertical="center" wrapText="1"/>
    </xf>
    <xf numFmtId="10" fontId="65" fillId="57" borderId="35" xfId="0" applyNumberFormat="1" applyFont="1" applyFill="1" applyBorder="1" applyAlignment="1">
      <alignment horizontal="right" vertical="center" wrapText="1"/>
    </xf>
    <xf numFmtId="0" fontId="64" fillId="57" borderId="34" xfId="0" applyFont="1" applyFill="1" applyBorder="1" applyAlignment="1">
      <alignment horizontal="right" vertical="center" wrapText="1"/>
    </xf>
    <xf numFmtId="9" fontId="64" fillId="57" borderId="35" xfId="232" applyFont="1" applyFill="1" applyBorder="1" applyAlignment="1">
      <alignment horizontal="right" vertical="center" wrapText="1"/>
    </xf>
    <xf numFmtId="3" fontId="64" fillId="57" borderId="35" xfId="0" applyNumberFormat="1" applyFont="1" applyFill="1" applyBorder="1" applyAlignment="1">
      <alignment horizontal="right" vertical="center" wrapText="1"/>
    </xf>
    <xf numFmtId="0" fontId="64" fillId="57" borderId="36" xfId="0" applyFont="1" applyFill="1" applyBorder="1" applyAlignment="1">
      <alignment horizontal="right" vertical="center" wrapText="1"/>
    </xf>
    <xf numFmtId="3" fontId="64" fillId="57" borderId="37" xfId="0" applyNumberFormat="1" applyFont="1" applyFill="1" applyBorder="1" applyAlignment="1">
      <alignment horizontal="right" vertical="center" wrapText="1"/>
    </xf>
    <xf numFmtId="9" fontId="64" fillId="57" borderId="38" xfId="232" applyFont="1" applyFill="1" applyBorder="1" applyAlignment="1">
      <alignment horizontal="right" vertical="center" wrapText="1"/>
    </xf>
    <xf numFmtId="0" fontId="0" fillId="59" borderId="39" xfId="0" applyFill="1" applyBorder="1"/>
    <xf numFmtId="0" fontId="0" fillId="59" borderId="40" xfId="0" applyFill="1" applyBorder="1"/>
    <xf numFmtId="0" fontId="0" fillId="59" borderId="41" xfId="0" applyFill="1" applyBorder="1"/>
    <xf numFmtId="0" fontId="0" fillId="59" borderId="42" xfId="0" applyFill="1" applyBorder="1"/>
    <xf numFmtId="0" fontId="0" fillId="59" borderId="0" xfId="0" applyFill="1" applyBorder="1"/>
    <xf numFmtId="0" fontId="0" fillId="59" borderId="43" xfId="0" applyFill="1" applyBorder="1"/>
    <xf numFmtId="0" fontId="0" fillId="59" borderId="44" xfId="0" applyFill="1" applyBorder="1"/>
    <xf numFmtId="0" fontId="0" fillId="59" borderId="45" xfId="0" applyFill="1" applyBorder="1"/>
    <xf numFmtId="0" fontId="0" fillId="59" borderId="38" xfId="0" applyFill="1"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0"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60" borderId="39" xfId="0" applyFill="1" applyBorder="1"/>
    <xf numFmtId="0" fontId="0" fillId="60" borderId="40" xfId="0" applyFill="1" applyBorder="1"/>
    <xf numFmtId="0" fontId="0" fillId="60" borderId="41" xfId="0" applyFill="1" applyBorder="1"/>
    <xf numFmtId="0" fontId="0" fillId="60" borderId="42" xfId="0" applyFill="1" applyBorder="1"/>
    <xf numFmtId="0" fontId="0" fillId="60" borderId="0" xfId="0" applyFill="1" applyBorder="1"/>
    <xf numFmtId="0" fontId="0" fillId="60" borderId="43" xfId="0" applyFill="1" applyBorder="1"/>
    <xf numFmtId="0" fontId="0" fillId="60" borderId="44" xfId="0" applyFill="1" applyBorder="1"/>
    <xf numFmtId="0" fontId="0" fillId="60" borderId="45" xfId="0" applyFill="1" applyBorder="1"/>
    <xf numFmtId="0" fontId="0" fillId="60" borderId="38" xfId="0" applyFill="1" applyBorder="1"/>
    <xf numFmtId="0" fontId="0" fillId="61" borderId="39" xfId="0" applyFill="1" applyBorder="1"/>
    <xf numFmtId="0" fontId="0" fillId="61" borderId="40" xfId="0" applyFill="1" applyBorder="1"/>
    <xf numFmtId="0" fontId="0" fillId="61" borderId="41" xfId="0" applyFill="1" applyBorder="1"/>
    <xf numFmtId="0" fontId="0" fillId="61" borderId="42" xfId="0" applyFill="1" applyBorder="1"/>
    <xf numFmtId="0" fontId="0" fillId="61" borderId="0" xfId="0" applyFill="1" applyBorder="1"/>
    <xf numFmtId="0" fontId="0" fillId="61" borderId="43" xfId="0" applyFill="1" applyBorder="1"/>
    <xf numFmtId="0" fontId="0" fillId="61" borderId="44" xfId="0" applyFill="1" applyBorder="1"/>
    <xf numFmtId="0" fontId="0" fillId="61" borderId="45" xfId="0" applyFill="1" applyBorder="1"/>
    <xf numFmtId="0" fontId="0" fillId="61" borderId="38" xfId="0" applyFill="1" applyBorder="1"/>
    <xf numFmtId="0" fontId="0" fillId="62" borderId="39" xfId="0" applyFill="1" applyBorder="1"/>
    <xf numFmtId="0" fontId="0" fillId="62" borderId="40" xfId="0" applyFill="1" applyBorder="1"/>
    <xf numFmtId="0" fontId="0" fillId="62" borderId="41" xfId="0" applyFill="1" applyBorder="1"/>
    <xf numFmtId="0" fontId="0" fillId="62" borderId="42" xfId="0" applyFill="1" applyBorder="1"/>
    <xf numFmtId="0" fontId="0" fillId="62" borderId="0" xfId="0" applyFill="1" applyBorder="1"/>
    <xf numFmtId="0" fontId="0" fillId="62" borderId="43" xfId="0" applyFill="1" applyBorder="1"/>
    <xf numFmtId="0" fontId="0" fillId="62" borderId="44" xfId="0" applyFill="1" applyBorder="1"/>
    <xf numFmtId="0" fontId="0" fillId="62" borderId="45" xfId="0" applyFill="1" applyBorder="1"/>
    <xf numFmtId="0" fontId="0" fillId="62" borderId="38" xfId="0" applyFill="1" applyBorder="1"/>
    <xf numFmtId="0" fontId="83" fillId="56" borderId="35" xfId="0" applyFont="1" applyFill="1" applyBorder="1" applyAlignment="1">
      <alignment horizontal="center" vertical="center" wrapText="1"/>
    </xf>
    <xf numFmtId="0" fontId="85" fillId="58" borderId="35" xfId="0" applyFont="1" applyFill="1" applyBorder="1" applyAlignment="1">
      <alignment horizontal="right" vertical="center" wrapText="1"/>
    </xf>
    <xf numFmtId="3" fontId="85" fillId="58" borderId="35" xfId="0" applyNumberFormat="1" applyFont="1" applyFill="1" applyBorder="1" applyAlignment="1">
      <alignment horizontal="right" vertical="center" wrapText="1"/>
    </xf>
    <xf numFmtId="3" fontId="83" fillId="56" borderId="35" xfId="0" applyNumberFormat="1" applyFont="1" applyFill="1" applyBorder="1" applyAlignment="1">
      <alignment horizontal="right" vertical="center" wrapText="1"/>
    </xf>
    <xf numFmtId="3" fontId="83" fillId="56" borderId="38" xfId="0" applyNumberFormat="1" applyFont="1" applyFill="1" applyBorder="1" applyAlignment="1">
      <alignment horizontal="right" vertical="center" wrapText="1"/>
    </xf>
    <xf numFmtId="0" fontId="0" fillId="59" borderId="0" xfId="0" applyFill="1" applyBorder="1" applyAlignment="1">
      <alignment horizontal="center" vertical="center" wrapText="1"/>
    </xf>
    <xf numFmtId="0" fontId="0" fillId="59" borderId="43" xfId="0" applyFill="1" applyBorder="1" applyAlignment="1">
      <alignment horizontal="center" vertical="center" wrapText="1"/>
    </xf>
    <xf numFmtId="164" fontId="0" fillId="59" borderId="45" xfId="232" applyNumberFormat="1" applyFont="1" applyFill="1" applyBorder="1"/>
    <xf numFmtId="164" fontId="0" fillId="59" borderId="38" xfId="232" applyNumberFormat="1" applyFont="1" applyFill="1" applyBorder="1"/>
    <xf numFmtId="0" fontId="16" fillId="0" borderId="0" xfId="0" applyFont="1" applyBorder="1"/>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xf>
    <xf numFmtId="0" fontId="0" fillId="0" borderId="0" xfId="0" applyBorder="1" applyAlignment="1">
      <alignment horizontal="center" vertical="center"/>
    </xf>
    <xf numFmtId="0" fontId="0" fillId="0" borderId="43" xfId="0" applyBorder="1" applyAlignment="1">
      <alignment horizontal="center" vertical="center"/>
    </xf>
    <xf numFmtId="9" fontId="0" fillId="0" borderId="44" xfId="232" applyFont="1" applyBorder="1" applyAlignment="1">
      <alignment horizontal="center" vertical="center"/>
    </xf>
    <xf numFmtId="9" fontId="0" fillId="0" borderId="45" xfId="232" applyFont="1" applyBorder="1" applyAlignment="1">
      <alignment horizontal="center" vertical="center"/>
    </xf>
    <xf numFmtId="9" fontId="0" fillId="0" borderId="38" xfId="232" applyFont="1" applyBorder="1" applyAlignment="1">
      <alignment horizontal="center" vertical="center"/>
    </xf>
    <xf numFmtId="0" fontId="0" fillId="0" borderId="0" xfId="0" applyAlignment="1">
      <alignment horizontal="center"/>
    </xf>
    <xf numFmtId="0" fontId="16" fillId="0" borderId="0" xfId="0" applyFont="1" applyAlignment="1">
      <alignment horizontal="center"/>
    </xf>
    <xf numFmtId="49" fontId="0" fillId="0" borderId="0" xfId="0" applyNumberFormat="1"/>
    <xf numFmtId="9" fontId="0" fillId="0" borderId="0" xfId="232" applyFont="1"/>
    <xf numFmtId="0" fontId="0" fillId="0" borderId="0" xfId="0" applyAlignment="1">
      <alignment wrapText="1"/>
    </xf>
    <xf numFmtId="0" fontId="0" fillId="55" borderId="0" xfId="0" applyFill="1"/>
    <xf numFmtId="3" fontId="96" fillId="0" borderId="45" xfId="83" applyNumberFormat="1" applyFont="1" applyFill="1" applyBorder="1" applyAlignment="1">
      <alignment vertical="top" wrapText="1"/>
    </xf>
    <xf numFmtId="3" fontId="96" fillId="0" borderId="45" xfId="325" applyNumberFormat="1" applyFont="1" applyFill="1" applyBorder="1" applyAlignment="1">
      <alignment vertical="top" wrapText="1"/>
    </xf>
    <xf numFmtId="0" fontId="96" fillId="0" borderId="45" xfId="83" applyFont="1" applyFill="1" applyBorder="1" applyAlignment="1">
      <alignment horizontal="left" vertical="top" wrapText="1"/>
    </xf>
    <xf numFmtId="3" fontId="96" fillId="0" borderId="45" xfId="83" applyNumberFormat="1" applyFont="1" applyFill="1" applyBorder="1" applyAlignment="1">
      <alignment vertical="top"/>
    </xf>
    <xf numFmtId="3" fontId="95" fillId="0" borderId="0" xfId="83" applyNumberFormat="1" applyFont="1" applyBorder="1" applyAlignment="1">
      <alignment horizontal="right"/>
    </xf>
    <xf numFmtId="0" fontId="87" fillId="0" borderId="0" xfId="0" applyFont="1" applyAlignment="1" applyProtection="1">
      <alignment horizontal="left"/>
      <protection hidden="1"/>
    </xf>
    <xf numFmtId="0" fontId="0" fillId="0" borderId="0" xfId="0" applyProtection="1">
      <protection hidden="1"/>
    </xf>
    <xf numFmtId="0" fontId="88" fillId="0" borderId="0" xfId="0" applyFont="1" applyProtection="1">
      <protection hidden="1"/>
    </xf>
    <xf numFmtId="0" fontId="89" fillId="0" borderId="0" xfId="0" applyFont="1" applyProtection="1">
      <protection hidden="1"/>
    </xf>
    <xf numFmtId="0" fontId="16" fillId="0" borderId="0" xfId="0" applyFont="1" applyProtection="1">
      <protection hidden="1"/>
    </xf>
    <xf numFmtId="3" fontId="0" fillId="0" borderId="0" xfId="0" applyNumberFormat="1" applyProtection="1">
      <protection hidden="1"/>
    </xf>
    <xf numFmtId="0" fontId="0" fillId="0" borderId="0" xfId="0" applyAlignment="1" applyProtection="1">
      <alignment horizontal="center"/>
      <protection hidden="1"/>
    </xf>
    <xf numFmtId="165" fontId="0" fillId="0" borderId="0" xfId="0" applyNumberFormat="1" applyProtection="1">
      <protection hidden="1"/>
    </xf>
    <xf numFmtId="166" fontId="0" fillId="0" borderId="0" xfId="232" applyNumberFormat="1" applyFont="1" applyProtection="1">
      <protection hidden="1"/>
    </xf>
    <xf numFmtId="3" fontId="16" fillId="0" borderId="0" xfId="0" applyNumberFormat="1" applyFont="1" applyProtection="1">
      <protection hidden="1"/>
    </xf>
    <xf numFmtId="165" fontId="16" fillId="0" borderId="0" xfId="0" applyNumberFormat="1" applyFont="1" applyProtection="1">
      <protection hidden="1"/>
    </xf>
    <xf numFmtId="0" fontId="0" fillId="0" borderId="0" xfId="0" applyAlignment="1" applyProtection="1">
      <alignment horizontal="right"/>
      <protection hidden="1"/>
    </xf>
    <xf numFmtId="0" fontId="0" fillId="0" borderId="0" xfId="0" applyFont="1" applyProtection="1">
      <protection hidden="1"/>
    </xf>
    <xf numFmtId="49" fontId="0" fillId="0" borderId="0" xfId="0" applyNumberFormat="1" applyFont="1" applyProtection="1">
      <protection hidden="1"/>
    </xf>
    <xf numFmtId="3" fontId="0" fillId="0" borderId="0" xfId="0" applyNumberFormat="1" applyAlignment="1" applyProtection="1">
      <alignment horizontal="center"/>
      <protection hidden="1"/>
    </xf>
    <xf numFmtId="0" fontId="0" fillId="0" borderId="0" xfId="0" applyAlignment="1" applyProtection="1">
      <alignment wrapText="1"/>
      <protection hidden="1"/>
    </xf>
    <xf numFmtId="0" fontId="16" fillId="0" borderId="0" xfId="0" applyFont="1" applyAlignment="1" applyProtection="1">
      <alignment wrapText="1"/>
      <protection hidden="1"/>
    </xf>
    <xf numFmtId="3" fontId="0" fillId="0" borderId="0" xfId="0" applyNumberFormat="1" applyAlignment="1" applyProtection="1">
      <protection hidden="1"/>
    </xf>
    <xf numFmtId="164" fontId="0" fillId="0" borderId="0" xfId="232" applyNumberFormat="1" applyFont="1" applyProtection="1">
      <protection hidden="1"/>
    </xf>
    <xf numFmtId="164" fontId="16" fillId="0" borderId="0" xfId="232" applyNumberFormat="1" applyFont="1" applyProtection="1">
      <protection hidden="1"/>
    </xf>
    <xf numFmtId="167" fontId="0" fillId="0" borderId="0" xfId="0" applyNumberFormat="1" applyProtection="1">
      <protection hidden="1"/>
    </xf>
    <xf numFmtId="2" fontId="0" fillId="0" borderId="0" xfId="0" applyNumberFormat="1" applyProtection="1">
      <protection hidden="1"/>
    </xf>
    <xf numFmtId="9" fontId="16" fillId="0" borderId="0" xfId="0" applyNumberFormat="1" applyFont="1" applyProtection="1">
      <protection hidden="1"/>
    </xf>
    <xf numFmtId="171" fontId="0" fillId="0" borderId="0" xfId="0" applyNumberFormat="1" applyProtection="1">
      <protection hidden="1"/>
    </xf>
    <xf numFmtId="0" fontId="16" fillId="0" borderId="0" xfId="0" applyFont="1" applyAlignment="1" applyProtection="1">
      <alignment vertical="top" wrapText="1"/>
      <protection hidden="1"/>
    </xf>
    <xf numFmtId="0" fontId="89" fillId="0" borderId="0" xfId="0" applyFont="1" applyAlignment="1" applyProtection="1">
      <alignment vertical="top" wrapText="1"/>
      <protection hidden="1"/>
    </xf>
    <xf numFmtId="0" fontId="0" fillId="0" borderId="0" xfId="0" applyAlignment="1" applyProtection="1">
      <alignment vertical="top" wrapText="1"/>
      <protection hidden="1"/>
    </xf>
    <xf numFmtId="0" fontId="0" fillId="0" borderId="0" xfId="0" applyFont="1" applyAlignment="1" applyProtection="1">
      <alignment vertical="top" wrapText="1"/>
      <protection hidden="1"/>
    </xf>
    <xf numFmtId="0" fontId="0" fillId="0" borderId="0" xfId="0" applyAlignment="1" applyProtection="1">
      <alignment vertical="top"/>
      <protection hidden="1"/>
    </xf>
    <xf numFmtId="0" fontId="0" fillId="0" borderId="0" xfId="0" applyAlignment="1">
      <alignment vertical="center" wrapText="1"/>
    </xf>
    <xf numFmtId="0" fontId="0" fillId="0" borderId="0" xfId="0" applyNumberFormat="1" applyAlignment="1">
      <alignment vertical="center" wrapText="1"/>
    </xf>
    <xf numFmtId="0" fontId="0" fillId="0" borderId="58" xfId="0" applyBorder="1" applyAlignment="1">
      <alignment vertical="center" wrapText="1"/>
    </xf>
    <xf numFmtId="0" fontId="0" fillId="0" borderId="59" xfId="0" applyBorder="1"/>
    <xf numFmtId="0" fontId="0" fillId="0" borderId="60" xfId="0" applyBorder="1"/>
    <xf numFmtId="0" fontId="0" fillId="0" borderId="61" xfId="0" applyBorder="1"/>
    <xf numFmtId="3" fontId="0" fillId="0" borderId="0" xfId="0" applyNumberFormat="1"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58" xfId="0" applyBorder="1" applyAlignment="1">
      <alignment wrapText="1"/>
    </xf>
    <xf numFmtId="1" fontId="0" fillId="0" borderId="0" xfId="0" applyNumberFormat="1" applyBorder="1"/>
    <xf numFmtId="1" fontId="0" fillId="0" borderId="62" xfId="0" applyNumberFormat="1" applyBorder="1"/>
    <xf numFmtId="3" fontId="0" fillId="0" borderId="59" xfId="0" applyNumberFormat="1" applyBorder="1"/>
    <xf numFmtId="3" fontId="0" fillId="0" borderId="64" xfId="0" applyNumberFormat="1" applyBorder="1"/>
    <xf numFmtId="0" fontId="0" fillId="0" borderId="58" xfId="0" applyBorder="1"/>
    <xf numFmtId="0" fontId="0" fillId="0" borderId="61" xfId="0" applyBorder="1" applyAlignment="1">
      <alignment wrapText="1"/>
    </xf>
    <xf numFmtId="0" fontId="0" fillId="0" borderId="61" xfId="0" applyBorder="1" applyAlignment="1">
      <alignment vertical="center" wrapText="1"/>
    </xf>
    <xf numFmtId="0" fontId="0" fillId="0" borderId="0" xfId="0" applyBorder="1" applyAlignment="1">
      <alignment vertical="center"/>
    </xf>
    <xf numFmtId="9" fontId="0" fillId="0" borderId="0" xfId="232" applyFont="1" applyBorder="1"/>
    <xf numFmtId="9" fontId="0" fillId="0" borderId="64" xfId="232" applyFont="1" applyBorder="1"/>
    <xf numFmtId="0" fontId="14" fillId="0" borderId="0" xfId="0" applyFont="1" applyAlignment="1">
      <alignment vertical="center" wrapText="1"/>
    </xf>
    <xf numFmtId="0" fontId="0" fillId="0" borderId="66" xfId="0" applyBorder="1" applyAlignment="1">
      <alignment vertical="center" wrapText="1"/>
    </xf>
    <xf numFmtId="0" fontId="0" fillId="0" borderId="57" xfId="0" applyBorder="1"/>
    <xf numFmtId="0" fontId="0" fillId="0" borderId="67" xfId="0" applyBorder="1"/>
    <xf numFmtId="0" fontId="14" fillId="0" borderId="0" xfId="0" applyFont="1" applyAlignment="1">
      <alignment horizontal="center" vertical="center" wrapText="1"/>
    </xf>
    <xf numFmtId="0" fontId="0" fillId="0" borderId="59" xfId="0" applyBorder="1" applyAlignment="1">
      <alignment vertical="center" wrapText="1"/>
    </xf>
    <xf numFmtId="0" fontId="16" fillId="0" borderId="0" xfId="0" applyFont="1" applyAlignment="1">
      <alignment vertical="center" wrapText="1"/>
    </xf>
    <xf numFmtId="0" fontId="0" fillId="0" borderId="0" xfId="0" applyBorder="1" applyAlignment="1">
      <alignment vertical="center" wrapText="1"/>
    </xf>
    <xf numFmtId="0" fontId="0" fillId="0" borderId="64" xfId="0" applyBorder="1" applyAlignment="1">
      <alignment vertical="center" wrapText="1"/>
    </xf>
    <xf numFmtId="0" fontId="0" fillId="0" borderId="57" xfId="0" applyBorder="1" applyAlignment="1">
      <alignment vertical="center" wrapText="1"/>
    </xf>
    <xf numFmtId="0" fontId="0" fillId="67" borderId="0" xfId="0" applyFill="1" applyAlignment="1">
      <alignment vertical="center" wrapText="1"/>
    </xf>
    <xf numFmtId="0" fontId="0" fillId="67" borderId="0" xfId="0" applyFill="1" applyBorder="1" applyAlignment="1">
      <alignment vertical="center" wrapText="1"/>
    </xf>
    <xf numFmtId="0" fontId="0" fillId="67" borderId="59" xfId="0" applyFill="1" applyBorder="1" applyAlignment="1">
      <alignment vertical="center" wrapText="1"/>
    </xf>
    <xf numFmtId="0" fontId="0" fillId="0" borderId="58" xfId="0" applyBorder="1" applyAlignment="1">
      <alignment horizontal="left" vertical="center" wrapText="1"/>
    </xf>
    <xf numFmtId="0" fontId="61" fillId="0" borderId="0" xfId="0" applyFont="1" applyBorder="1"/>
    <xf numFmtId="2" fontId="0" fillId="0" borderId="0" xfId="0" applyNumberFormat="1" applyBorder="1"/>
    <xf numFmtId="0" fontId="0" fillId="68" borderId="0" xfId="0" applyFill="1" applyBorder="1" applyAlignment="1">
      <alignment vertical="center" wrapText="1"/>
    </xf>
    <xf numFmtId="10" fontId="0" fillId="0" borderId="0" xfId="0" applyNumberFormat="1"/>
    <xf numFmtId="0" fontId="16" fillId="0" borderId="0" xfId="0" applyFont="1" applyAlignment="1">
      <alignment vertical="center"/>
    </xf>
    <xf numFmtId="0" fontId="0" fillId="60" borderId="0" xfId="0" applyFill="1" applyAlignment="1">
      <alignment vertical="center" wrapText="1"/>
    </xf>
    <xf numFmtId="0" fontId="0" fillId="60" borderId="0" xfId="0" applyFill="1" applyAlignment="1">
      <alignment vertical="center"/>
    </xf>
    <xf numFmtId="0" fontId="61" fillId="61" borderId="0" xfId="0" applyFont="1" applyFill="1" applyAlignment="1">
      <alignment wrapText="1"/>
    </xf>
    <xf numFmtId="0" fontId="99" fillId="0" borderId="0" xfId="0" applyFont="1" applyProtection="1">
      <protection hidden="1"/>
    </xf>
    <xf numFmtId="0" fontId="100" fillId="0" borderId="0" xfId="0" applyFont="1" applyProtection="1">
      <protection hidden="1"/>
    </xf>
    <xf numFmtId="9" fontId="0" fillId="0" borderId="0" xfId="0" applyNumberFormat="1" applyProtection="1">
      <protection hidden="1"/>
    </xf>
    <xf numFmtId="9" fontId="0" fillId="0" borderId="0" xfId="0" applyNumberFormat="1" applyAlignment="1" applyProtection="1">
      <alignment horizontal="center"/>
      <protection hidden="1"/>
    </xf>
    <xf numFmtId="3" fontId="16" fillId="0" borderId="0" xfId="0" applyNumberFormat="1" applyFont="1"/>
    <xf numFmtId="3" fontId="99" fillId="0" borderId="0" xfId="0" applyNumberFormat="1" applyFont="1"/>
    <xf numFmtId="3" fontId="0" fillId="0" borderId="0" xfId="0" applyNumberFormat="1" applyFont="1"/>
    <xf numFmtId="173" fontId="16" fillId="0" borderId="0" xfId="0" applyNumberFormat="1" applyFont="1" applyProtection="1">
      <protection hidden="1"/>
    </xf>
    <xf numFmtId="173" fontId="0" fillId="0" borderId="0" xfId="0" applyNumberFormat="1" applyProtection="1">
      <protection hidden="1"/>
    </xf>
    <xf numFmtId="173" fontId="99" fillId="0" borderId="0" xfId="0" applyNumberFormat="1" applyFont="1" applyProtection="1">
      <protection hidden="1"/>
    </xf>
    <xf numFmtId="173" fontId="0" fillId="0" borderId="0" xfId="0" applyNumberFormat="1" applyFont="1" applyProtection="1">
      <protection hidden="1"/>
    </xf>
    <xf numFmtId="174" fontId="0" fillId="0" borderId="0" xfId="0" applyNumberFormat="1"/>
    <xf numFmtId="0" fontId="0" fillId="0" borderId="0" xfId="0"/>
    <xf numFmtId="0" fontId="0" fillId="0" borderId="41" xfId="0" applyBorder="1"/>
    <xf numFmtId="0" fontId="0" fillId="0" borderId="39" xfId="0" applyBorder="1"/>
    <xf numFmtId="0" fontId="0" fillId="0" borderId="40" xfId="0" applyBorder="1"/>
    <xf numFmtId="0" fontId="0" fillId="0" borderId="42" xfId="0" applyBorder="1"/>
    <xf numFmtId="0" fontId="0" fillId="0" borderId="45" xfId="0" applyBorder="1"/>
    <xf numFmtId="0" fontId="0" fillId="0" borderId="44" xfId="0" applyBorder="1"/>
    <xf numFmtId="0" fontId="0" fillId="0" borderId="0" xfId="0" applyBorder="1"/>
    <xf numFmtId="3" fontId="0" fillId="55" borderId="0" xfId="0" applyNumberFormat="1" applyFill="1"/>
    <xf numFmtId="0" fontId="0" fillId="74" borderId="0" xfId="0" applyFill="1"/>
    <xf numFmtId="165" fontId="0" fillId="74" borderId="0" xfId="0" applyNumberFormat="1" applyFill="1"/>
    <xf numFmtId="0" fontId="0" fillId="75" borderId="0" xfId="0" applyFill="1"/>
    <xf numFmtId="3" fontId="0" fillId="74" borderId="0" xfId="0" applyNumberFormat="1" applyFill="1"/>
    <xf numFmtId="0" fontId="14" fillId="0" borderId="0" xfId="0" applyFont="1"/>
    <xf numFmtId="0" fontId="123" fillId="0" borderId="0" xfId="0" applyFont="1"/>
    <xf numFmtId="9" fontId="0" fillId="74" borderId="0" xfId="232" applyFont="1" applyFill="1"/>
    <xf numFmtId="0" fontId="0" fillId="76" borderId="0" xfId="0" applyFill="1"/>
    <xf numFmtId="3" fontId="0" fillId="76" borderId="0" xfId="0" applyNumberFormat="1" applyFill="1"/>
    <xf numFmtId="0" fontId="0" fillId="77" borderId="0" xfId="0" applyFill="1" applyProtection="1">
      <protection hidden="1"/>
    </xf>
    <xf numFmtId="0" fontId="0" fillId="78" borderId="0" xfId="0" applyFill="1"/>
    <xf numFmtId="0" fontId="0" fillId="79" borderId="0" xfId="0" applyFill="1"/>
    <xf numFmtId="0" fontId="61" fillId="76" borderId="0" xfId="0" applyFont="1" applyFill="1" applyAlignment="1">
      <alignment wrapText="1"/>
    </xf>
    <xf numFmtId="165" fontId="0" fillId="74" borderId="72" xfId="0" applyNumberFormat="1" applyFill="1" applyBorder="1"/>
    <xf numFmtId="165" fontId="0" fillId="74" borderId="73" xfId="0" applyNumberFormat="1" applyFill="1" applyBorder="1"/>
    <xf numFmtId="165" fontId="0" fillId="74" borderId="74" xfId="0" applyNumberFormat="1" applyFill="1" applyBorder="1"/>
    <xf numFmtId="0" fontId="0" fillId="74" borderId="43" xfId="0" applyFill="1" applyBorder="1"/>
    <xf numFmtId="0" fontId="0" fillId="74" borderId="38" xfId="0" applyFill="1" applyBorder="1"/>
    <xf numFmtId="172" fontId="0" fillId="74" borderId="41" xfId="0" applyNumberFormat="1" applyFill="1" applyBorder="1"/>
    <xf numFmtId="172" fontId="0" fillId="74" borderId="43" xfId="0" applyNumberFormat="1" applyFill="1" applyBorder="1"/>
    <xf numFmtId="0" fontId="0" fillId="0" borderId="0" xfId="0"/>
    <xf numFmtId="0" fontId="0" fillId="0" borderId="0" xfId="0" applyBorder="1"/>
    <xf numFmtId="1" fontId="0" fillId="0" borderId="0" xfId="0" applyNumberFormat="1" applyBorder="1"/>
    <xf numFmtId="1" fontId="16" fillId="0" borderId="0" xfId="0" applyNumberFormat="1" applyFont="1" applyBorder="1"/>
    <xf numFmtId="0" fontId="16" fillId="0" borderId="0" xfId="0" applyFont="1" applyAlignment="1" applyProtection="1">
      <protection hidden="1"/>
    </xf>
    <xf numFmtId="9" fontId="16" fillId="0" borderId="0" xfId="232" applyFont="1"/>
    <xf numFmtId="0" fontId="0" fillId="0" borderId="0" xfId="0" applyFont="1" applyFill="1" applyProtection="1">
      <protection hidden="1"/>
    </xf>
    <xf numFmtId="0" fontId="0" fillId="0" borderId="0" xfId="0" applyFont="1" applyFill="1" applyAlignment="1" applyProtection="1">
      <alignment vertical="top"/>
      <protection hidden="1"/>
    </xf>
    <xf numFmtId="9" fontId="0" fillId="59" borderId="0" xfId="0" applyNumberFormat="1" applyFill="1" applyProtection="1">
      <protection hidden="1"/>
    </xf>
    <xf numFmtId="9" fontId="0" fillId="80" borderId="0" xfId="0" applyNumberFormat="1" applyFill="1" applyProtection="1">
      <protection hidden="1"/>
    </xf>
    <xf numFmtId="0" fontId="0" fillId="0" borderId="0" xfId="0" applyFill="1" applyAlignment="1" applyProtection="1">
      <alignment vertical="top" wrapText="1"/>
      <protection hidden="1"/>
    </xf>
    <xf numFmtId="0" fontId="16" fillId="0" borderId="0" xfId="0" applyFont="1" applyFill="1" applyAlignment="1" applyProtection="1">
      <alignment vertical="top" wrapText="1"/>
      <protection hidden="1"/>
    </xf>
    <xf numFmtId="0" fontId="0" fillId="0" borderId="0" xfId="0" applyFill="1" applyProtection="1">
      <protection hidden="1"/>
    </xf>
    <xf numFmtId="0" fontId="0" fillId="0" borderId="0" xfId="0" applyProtection="1">
      <protection locked="0"/>
    </xf>
    <xf numFmtId="0" fontId="0" fillId="0" borderId="0" xfId="0" applyProtection="1"/>
    <xf numFmtId="0" fontId="95" fillId="0" borderId="0" xfId="83" applyFont="1" applyFill="1" applyBorder="1" applyAlignment="1">
      <alignment vertical="top" wrapText="1"/>
    </xf>
    <xf numFmtId="0" fontId="95" fillId="0" borderId="0" xfId="83" applyFont="1" applyAlignment="1">
      <alignment vertical="top" wrapText="1"/>
    </xf>
    <xf numFmtId="0" fontId="83" fillId="56" borderId="23" xfId="0" applyFont="1" applyFill="1" applyBorder="1" applyAlignment="1">
      <alignment vertical="center" wrapText="1"/>
    </xf>
    <xf numFmtId="0" fontId="83" fillId="56" borderId="22" xfId="0" applyFont="1" applyFill="1" applyBorder="1" applyAlignment="1">
      <alignment vertical="center" wrapText="1"/>
    </xf>
    <xf numFmtId="0" fontId="82" fillId="58" borderId="23" xfId="0" applyFont="1" applyFill="1" applyBorder="1" applyAlignment="1">
      <alignment vertical="center" wrapText="1"/>
    </xf>
    <xf numFmtId="0" fontId="82" fillId="58" borderId="22" xfId="0" applyFont="1" applyFill="1" applyBorder="1" applyAlignment="1">
      <alignment vertical="center" wrapText="1"/>
    </xf>
    <xf numFmtId="0" fontId="85" fillId="58" borderId="23" xfId="0" applyFont="1" applyFill="1" applyBorder="1" applyAlignment="1">
      <alignment vertical="center" wrapText="1"/>
    </xf>
    <xf numFmtId="0" fontId="85" fillId="58" borderId="22" xfId="0" applyFont="1" applyFill="1" applyBorder="1" applyAlignment="1">
      <alignment vertical="center" wrapText="1"/>
    </xf>
    <xf numFmtId="0" fontId="82" fillId="58" borderId="27" xfId="0" applyFont="1" applyFill="1" applyBorder="1" applyAlignment="1">
      <alignment vertical="center" wrapText="1"/>
    </xf>
    <xf numFmtId="0" fontId="82" fillId="58" borderId="20" xfId="0" applyFont="1" applyFill="1" applyBorder="1" applyAlignment="1">
      <alignment vertical="center" wrapText="1"/>
    </xf>
    <xf numFmtId="0" fontId="85" fillId="58" borderId="20" xfId="0" applyFont="1" applyFill="1" applyBorder="1" applyAlignment="1">
      <alignment vertical="center" wrapText="1"/>
    </xf>
    <xf numFmtId="0" fontId="85" fillId="58" borderId="24" xfId="0" applyFont="1" applyFill="1" applyBorder="1" applyAlignment="1">
      <alignment vertical="center" wrapText="1"/>
    </xf>
    <xf numFmtId="0" fontId="85" fillId="58" borderId="28" xfId="0" applyFont="1" applyFill="1" applyBorder="1" applyAlignment="1">
      <alignment horizontal="right" vertical="center" wrapText="1"/>
    </xf>
    <xf numFmtId="0" fontId="85" fillId="58" borderId="26" xfId="0" applyFont="1" applyFill="1" applyBorder="1" applyAlignment="1">
      <alignment horizontal="right" vertical="center" wrapText="1"/>
    </xf>
    <xf numFmtId="0" fontId="82" fillId="58" borderId="19" xfId="0" applyFont="1" applyFill="1" applyBorder="1" applyAlignment="1">
      <alignment vertical="center" wrapText="1"/>
    </xf>
    <xf numFmtId="0" fontId="82" fillId="58" borderId="24" xfId="0" applyFont="1" applyFill="1" applyBorder="1" applyAlignment="1">
      <alignment vertical="center" wrapText="1"/>
    </xf>
    <xf numFmtId="0" fontId="86" fillId="58" borderId="27" xfId="0" applyFont="1" applyFill="1" applyBorder="1" applyAlignment="1">
      <alignment vertical="center" wrapText="1"/>
    </xf>
    <xf numFmtId="0" fontId="86" fillId="58" borderId="20" xfId="0" applyFont="1" applyFill="1" applyBorder="1" applyAlignment="1">
      <alignment vertical="center" wrapText="1"/>
    </xf>
    <xf numFmtId="0" fontId="82" fillId="56" borderId="19" xfId="0" applyFont="1" applyFill="1" applyBorder="1" applyAlignment="1">
      <alignment horizontal="center" vertical="center" wrapText="1"/>
    </xf>
    <xf numFmtId="0" fontId="82" fillId="56" borderId="24" xfId="0" applyFont="1" applyFill="1" applyBorder="1" applyAlignment="1">
      <alignment horizontal="center" vertical="center" wrapText="1"/>
    </xf>
    <xf numFmtId="0" fontId="82" fillId="56" borderId="25" xfId="0" applyFont="1" applyFill="1" applyBorder="1" applyAlignment="1">
      <alignment horizontal="center" vertical="center" wrapText="1"/>
    </xf>
    <xf numFmtId="0" fontId="83" fillId="56" borderId="26" xfId="0" applyFont="1" applyFill="1" applyBorder="1" applyAlignment="1">
      <alignment horizontal="center" vertical="center" wrapText="1"/>
    </xf>
    <xf numFmtId="0" fontId="83" fillId="56" borderId="19" xfId="0" applyFont="1" applyFill="1" applyBorder="1" applyAlignment="1">
      <alignment horizontal="center" vertical="center" wrapText="1"/>
    </xf>
    <xf numFmtId="0" fontId="83" fillId="56" borderId="51" xfId="0" applyFont="1" applyFill="1" applyBorder="1" applyAlignment="1">
      <alignment vertical="center" wrapText="1"/>
    </xf>
    <xf numFmtId="0" fontId="83" fillId="56" borderId="52" xfId="0" applyFont="1" applyFill="1" applyBorder="1" applyAlignment="1">
      <alignment vertical="center" wrapText="1"/>
    </xf>
    <xf numFmtId="0" fontId="85" fillId="58" borderId="49" xfId="0" applyFont="1" applyFill="1" applyBorder="1" applyAlignment="1">
      <alignment horizontal="right" vertical="center" wrapText="1"/>
    </xf>
    <xf numFmtId="0" fontId="85" fillId="58" borderId="50" xfId="0" applyFont="1" applyFill="1" applyBorder="1" applyAlignment="1">
      <alignment horizontal="right" vertical="center" wrapText="1"/>
    </xf>
    <xf numFmtId="0" fontId="82" fillId="58" borderId="46" xfId="0" applyFont="1" applyFill="1" applyBorder="1" applyAlignment="1">
      <alignment vertical="center" wrapText="1"/>
    </xf>
    <xf numFmtId="0" fontId="82" fillId="58" borderId="47" xfId="0" applyFont="1" applyFill="1" applyBorder="1" applyAlignment="1">
      <alignment vertical="center" wrapText="1"/>
    </xf>
    <xf numFmtId="0" fontId="85" fillId="58" borderId="32" xfId="0" applyFont="1" applyFill="1" applyBorder="1" applyAlignment="1">
      <alignment vertical="center" wrapText="1"/>
    </xf>
    <xf numFmtId="0" fontId="85" fillId="58" borderId="34" xfId="0" applyFont="1" applyFill="1" applyBorder="1" applyAlignment="1">
      <alignment vertical="center" wrapText="1"/>
    </xf>
    <xf numFmtId="0" fontId="82" fillId="58" borderId="48" xfId="0" applyFont="1" applyFill="1" applyBorder="1" applyAlignment="1">
      <alignment vertical="center" wrapText="1"/>
    </xf>
    <xf numFmtId="0" fontId="83" fillId="56" borderId="47" xfId="0" applyFont="1" applyFill="1" applyBorder="1" applyAlignment="1">
      <alignment vertical="center" wrapText="1"/>
    </xf>
    <xf numFmtId="0" fontId="62" fillId="56" borderId="29" xfId="0" applyFont="1" applyFill="1" applyBorder="1" applyAlignment="1">
      <alignment horizontal="center" vertical="center" wrapText="1"/>
    </xf>
    <xf numFmtId="0" fontId="62" fillId="56" borderId="30" xfId="0" applyFont="1" applyFill="1" applyBorder="1" applyAlignment="1">
      <alignment horizontal="center" vertical="center" wrapText="1"/>
    </xf>
    <xf numFmtId="0" fontId="62" fillId="56" borderId="31" xfId="0" applyFont="1" applyFill="1" applyBorder="1" applyAlignment="1">
      <alignment horizontal="center" vertical="center" wrapText="1"/>
    </xf>
    <xf numFmtId="0" fontId="62" fillId="56" borderId="32" xfId="0" applyFont="1" applyFill="1" applyBorder="1" applyAlignment="1">
      <alignment horizontal="center" vertical="center" wrapText="1"/>
    </xf>
    <xf numFmtId="0" fontId="62" fillId="56" borderId="34" xfId="0" applyFont="1" applyFill="1" applyBorder="1" applyAlignment="1">
      <alignment horizontal="center" vertical="center" wrapText="1"/>
    </xf>
    <xf numFmtId="0" fontId="62" fillId="56" borderId="21" xfId="0" applyFont="1" applyFill="1" applyBorder="1" applyAlignment="1">
      <alignment horizontal="center" vertical="center" wrapText="1"/>
    </xf>
    <xf numFmtId="0" fontId="62" fillId="56" borderId="22" xfId="0" applyFont="1" applyFill="1" applyBorder="1" applyAlignment="1">
      <alignment horizontal="center" vertical="center" wrapText="1"/>
    </xf>
    <xf numFmtId="0" fontId="62" fillId="56" borderId="33" xfId="0" applyFont="1" applyFill="1" applyBorder="1" applyAlignment="1">
      <alignment horizontal="center" vertical="center" wrapText="1"/>
    </xf>
    <xf numFmtId="0" fontId="82" fillId="56" borderId="46" xfId="0" applyFont="1" applyFill="1" applyBorder="1" applyAlignment="1">
      <alignment horizontal="center" vertical="center" wrapText="1"/>
    </xf>
    <xf numFmtId="0" fontId="98" fillId="69" borderId="0" xfId="0" applyFont="1" applyFill="1" applyAlignment="1" applyProtection="1">
      <alignment horizontal="left" vertical="center" wrapText="1" indent="2"/>
      <protection hidden="1"/>
    </xf>
    <xf numFmtId="0" fontId="87" fillId="0" borderId="0" xfId="0" applyFont="1" applyAlignment="1" applyProtection="1">
      <alignment horizontal="center"/>
      <protection locked="0"/>
    </xf>
  </cellXfs>
  <cellStyles count="569">
    <cellStyle name="%" xfId="281"/>
    <cellStyle name="20% - Accent1" xfId="18" builtinId="30" customBuiltin="1"/>
    <cellStyle name="20% - Accent1 2" xfId="42"/>
    <cellStyle name="20% - Accent1 2 2" xfId="205"/>
    <cellStyle name="20% - Accent1 2 2 2" xfId="524"/>
    <cellStyle name="20% - Accent1 2 3" xfId="118"/>
    <cellStyle name="20% - Accent1 2 3 2" xfId="350"/>
    <cellStyle name="20% - Accent1 3" xfId="100"/>
    <cellStyle name="20% - Accent1 3 2" xfId="525"/>
    <cellStyle name="20% - Accent1 4" xfId="233"/>
    <cellStyle name="20% - Accent2" xfId="22" builtinId="34" customBuiltin="1"/>
    <cellStyle name="20% - Accent2 2" xfId="43"/>
    <cellStyle name="20% - Accent2 2 2" xfId="204"/>
    <cellStyle name="20% - Accent2 2 2 2" xfId="526"/>
    <cellStyle name="20% - Accent2 2 3" xfId="96"/>
    <cellStyle name="20% - Accent2 2 3 2" xfId="349"/>
    <cellStyle name="20% - Accent2 3" xfId="145"/>
    <cellStyle name="20% - Accent2 3 2" xfId="527"/>
    <cellStyle name="20% - Accent2 4" xfId="234"/>
    <cellStyle name="20% - Accent3" xfId="26" builtinId="38" customBuiltin="1"/>
    <cellStyle name="20% - Accent3 2" xfId="44"/>
    <cellStyle name="20% - Accent3 2 2" xfId="203"/>
    <cellStyle name="20% - Accent3 2 2 2" xfId="528"/>
    <cellStyle name="20% - Accent3 2 3" xfId="93"/>
    <cellStyle name="20% - Accent3 2 3 2" xfId="348"/>
    <cellStyle name="20% - Accent3 3" xfId="149"/>
    <cellStyle name="20% - Accent3 3 2" xfId="529"/>
    <cellStyle name="20% - Accent3 4" xfId="235"/>
    <cellStyle name="20% - Accent4" xfId="30" builtinId="42" customBuiltin="1"/>
    <cellStyle name="20% - Accent4 2" xfId="45"/>
    <cellStyle name="20% - Accent4 2 2" xfId="202"/>
    <cellStyle name="20% - Accent4 2 2 2" xfId="530"/>
    <cellStyle name="20% - Accent4 2 3" xfId="116"/>
    <cellStyle name="20% - Accent4 2 3 2" xfId="347"/>
    <cellStyle name="20% - Accent4 3" xfId="175"/>
    <cellStyle name="20% - Accent4 3 2" xfId="531"/>
    <cellStyle name="20% - Accent4 4" xfId="236"/>
    <cellStyle name="20% - Accent5" xfId="34" builtinId="46" customBuiltin="1"/>
    <cellStyle name="20% - Accent5 2" xfId="46"/>
    <cellStyle name="20% - Accent5 2 2" xfId="201"/>
    <cellStyle name="20% - Accent5 2 2 2" xfId="532"/>
    <cellStyle name="20% - Accent5 2 3" xfId="132"/>
    <cellStyle name="20% - Accent5 2 3 2" xfId="346"/>
    <cellStyle name="20% - Accent5 3" xfId="136"/>
    <cellStyle name="20% - Accent5 3 2" xfId="533"/>
    <cellStyle name="20% - Accent5 4" xfId="237"/>
    <cellStyle name="20% - Accent6" xfId="38" builtinId="50" customBuiltin="1"/>
    <cellStyle name="20% - Accent6 2" xfId="47"/>
    <cellStyle name="20% - Accent6 2 2" xfId="200"/>
    <cellStyle name="20% - Accent6 2 2 2" xfId="534"/>
    <cellStyle name="20% - Accent6 2 3" xfId="104"/>
    <cellStyle name="20% - Accent6 2 3 2" xfId="345"/>
    <cellStyle name="20% - Accent6 3" xfId="143"/>
    <cellStyle name="20% - Accent6 3 2" xfId="535"/>
    <cellStyle name="20% - Accent6 4" xfId="238"/>
    <cellStyle name="40% - Accent1" xfId="19" builtinId="31" customBuiltin="1"/>
    <cellStyle name="40% - Accent1 2" xfId="48"/>
    <cellStyle name="40% - Accent1 2 2" xfId="199"/>
    <cellStyle name="40% - Accent1 2 2 2" xfId="536"/>
    <cellStyle name="40% - Accent1 2 3" xfId="131"/>
    <cellStyle name="40% - Accent1 2 3 2" xfId="344"/>
    <cellStyle name="40% - Accent1 3" xfId="147"/>
    <cellStyle name="40% - Accent1 3 2" xfId="537"/>
    <cellStyle name="40% - Accent1 4" xfId="239"/>
    <cellStyle name="40% - Accent2" xfId="23" builtinId="35" customBuiltin="1"/>
    <cellStyle name="40% - Accent2 2" xfId="49"/>
    <cellStyle name="40% - Accent2 2 2" xfId="198"/>
    <cellStyle name="40% - Accent2 2 2 2" xfId="538"/>
    <cellStyle name="40% - Accent2 2 3" xfId="108"/>
    <cellStyle name="40% - Accent2 2 3 2" xfId="343"/>
    <cellStyle name="40% - Accent2 3" xfId="144"/>
    <cellStyle name="40% - Accent2 3 2" xfId="539"/>
    <cellStyle name="40% - Accent2 4" xfId="240"/>
    <cellStyle name="40% - Accent3" xfId="27" builtinId="39" customBuiltin="1"/>
    <cellStyle name="40% - Accent3 2" xfId="50"/>
    <cellStyle name="40% - Accent3 2 2" xfId="197"/>
    <cellStyle name="40% - Accent3 2 2 2" xfId="540"/>
    <cellStyle name="40% - Accent3 2 3" xfId="102"/>
    <cellStyle name="40% - Accent3 2 3 2" xfId="342"/>
    <cellStyle name="40% - Accent3 3" xfId="140"/>
    <cellStyle name="40% - Accent3 3 2" xfId="541"/>
    <cellStyle name="40% - Accent3 4" xfId="241"/>
    <cellStyle name="40% - Accent4" xfId="31" builtinId="43" customBuiltin="1"/>
    <cellStyle name="40% - Accent4 2" xfId="51"/>
    <cellStyle name="40% - Accent4 2 2" xfId="196"/>
    <cellStyle name="40% - Accent4 2 2 2" xfId="542"/>
    <cellStyle name="40% - Accent4 2 3" xfId="94"/>
    <cellStyle name="40% - Accent4 2 3 2" xfId="341"/>
    <cellStyle name="40% - Accent4 3" xfId="139"/>
    <cellStyle name="40% - Accent4 3 2" xfId="543"/>
    <cellStyle name="40% - Accent4 4" xfId="242"/>
    <cellStyle name="40% - Accent5" xfId="35" builtinId="47" customBuiltin="1"/>
    <cellStyle name="40% - Accent5 2" xfId="52"/>
    <cellStyle name="40% - Accent5 2 2" xfId="195"/>
    <cellStyle name="40% - Accent5 2 2 2" xfId="544"/>
    <cellStyle name="40% - Accent5 2 3" xfId="88"/>
    <cellStyle name="40% - Accent5 2 3 2" xfId="340"/>
    <cellStyle name="40% - Accent5 3" xfId="138"/>
    <cellStyle name="40% - Accent5 3 2" xfId="545"/>
    <cellStyle name="40% - Accent5 4" xfId="243"/>
    <cellStyle name="40% - Accent6" xfId="39" builtinId="51" customBuiltin="1"/>
    <cellStyle name="40% - Accent6 2" xfId="53"/>
    <cellStyle name="40% - Accent6 2 2" xfId="194"/>
    <cellStyle name="40% - Accent6 2 2 2" xfId="546"/>
    <cellStyle name="40% - Accent6 2 3" xfId="101"/>
    <cellStyle name="40% - Accent6 2 3 2" xfId="339"/>
    <cellStyle name="40% - Accent6 3" xfId="133"/>
    <cellStyle name="40% - Accent6 3 2" xfId="547"/>
    <cellStyle name="40% - Accent6 4" xfId="244"/>
    <cellStyle name="60% - Accent1" xfId="20" builtinId="32" customBuiltin="1"/>
    <cellStyle name="60% - Accent1 2" xfId="54"/>
    <cellStyle name="60% - Accent1 2 2" xfId="193"/>
    <cellStyle name="60% - Accent1 2 2 2" xfId="338"/>
    <cellStyle name="60% - Accent1 2 3" xfId="113"/>
    <cellStyle name="60% - Accent1 3" xfId="141"/>
    <cellStyle name="60% - Accent1 4" xfId="245"/>
    <cellStyle name="60% - Accent2" xfId="24" builtinId="36" customBuiltin="1"/>
    <cellStyle name="60% - Accent2 2" xfId="55"/>
    <cellStyle name="60% - Accent2 2 2" xfId="192"/>
    <cellStyle name="60% - Accent2 2 2 2" xfId="337"/>
    <cellStyle name="60% - Accent2 2 3" xfId="110"/>
    <cellStyle name="60% - Accent2 3" xfId="150"/>
    <cellStyle name="60% - Accent2 4" xfId="246"/>
    <cellStyle name="60% - Accent3" xfId="28" builtinId="40" customBuiltin="1"/>
    <cellStyle name="60% - Accent3 2" xfId="56"/>
    <cellStyle name="60% - Accent3 2 2" xfId="191"/>
    <cellStyle name="60% - Accent3 2 2 2" xfId="336"/>
    <cellStyle name="60% - Accent3 2 3" xfId="135"/>
    <cellStyle name="60% - Accent3 3" xfId="148"/>
    <cellStyle name="60% - Accent3 4" xfId="247"/>
    <cellStyle name="60% - Accent4" xfId="32" builtinId="44" customBuiltin="1"/>
    <cellStyle name="60% - Accent4 2" xfId="57"/>
    <cellStyle name="60% - Accent4 2 2" xfId="190"/>
    <cellStyle name="60% - Accent4 2 2 2" xfId="335"/>
    <cellStyle name="60% - Accent4 2 3" xfId="105"/>
    <cellStyle name="60% - Accent4 3" xfId="146"/>
    <cellStyle name="60% - Accent4 4" xfId="248"/>
    <cellStyle name="60% - Accent5" xfId="36" builtinId="48" customBuiltin="1"/>
    <cellStyle name="60% - Accent5 2" xfId="58"/>
    <cellStyle name="60% - Accent5 2 2" xfId="189"/>
    <cellStyle name="60% - Accent5 2 2 2" xfId="334"/>
    <cellStyle name="60% - Accent5 2 3" xfId="130"/>
    <cellStyle name="60% - Accent5 3" xfId="142"/>
    <cellStyle name="60% - Accent5 4" xfId="249"/>
    <cellStyle name="60% - Accent6" xfId="40" builtinId="52" customBuiltin="1"/>
    <cellStyle name="60% - Accent6 2" xfId="59"/>
    <cellStyle name="60% - Accent6 2 2" xfId="188"/>
    <cellStyle name="60% - Accent6 2 2 2" xfId="333"/>
    <cellStyle name="60% - Accent6 2 3" xfId="99"/>
    <cellStyle name="60% - Accent6 3" xfId="171"/>
    <cellStyle name="60% - Accent6 4" xfId="250"/>
    <cellStyle name="Accent1" xfId="17" builtinId="29" customBuiltin="1"/>
    <cellStyle name="Accent1 2" xfId="60"/>
    <cellStyle name="Accent1 2 2" xfId="187"/>
    <cellStyle name="Accent1 2 2 2" xfId="332"/>
    <cellStyle name="Accent1 2 3" xfId="111"/>
    <cellStyle name="Accent1 3" xfId="167"/>
    <cellStyle name="Accent1 4" xfId="251"/>
    <cellStyle name="Accent2" xfId="21" builtinId="33" customBuiltin="1"/>
    <cellStyle name="Accent2 2" xfId="61"/>
    <cellStyle name="Accent2 2 2" xfId="186"/>
    <cellStyle name="Accent2 2 2 2" xfId="331"/>
    <cellStyle name="Accent2 2 3" xfId="90"/>
    <cellStyle name="Accent2 3" xfId="163"/>
    <cellStyle name="Accent2 4" xfId="252"/>
    <cellStyle name="Accent3" xfId="25" builtinId="37" customBuiltin="1"/>
    <cellStyle name="Accent3 2" xfId="62"/>
    <cellStyle name="Accent3 2 2" xfId="214"/>
    <cellStyle name="Accent3 2 2 2" xfId="330"/>
    <cellStyle name="Accent3 2 3" xfId="112"/>
    <cellStyle name="Accent3 3" xfId="160"/>
    <cellStyle name="Accent3 4" xfId="253"/>
    <cellStyle name="Accent4" xfId="29" builtinId="41" customBuiltin="1"/>
    <cellStyle name="Accent4 2" xfId="63"/>
    <cellStyle name="Accent4 2 2" xfId="180"/>
    <cellStyle name="Accent4 2 2 2" xfId="362"/>
    <cellStyle name="Accent4 2 3" xfId="137"/>
    <cellStyle name="Accent4 3" xfId="156"/>
    <cellStyle name="Accent4 4" xfId="254"/>
    <cellStyle name="Accent5" xfId="33" builtinId="45" customBuiltin="1"/>
    <cellStyle name="Accent5 2" xfId="64"/>
    <cellStyle name="Accent5 2 2" xfId="179"/>
    <cellStyle name="Accent5 2 2 2" xfId="363"/>
    <cellStyle name="Accent5 2 3" xfId="109"/>
    <cellStyle name="Accent5 3" xfId="152"/>
    <cellStyle name="Accent5 4" xfId="255"/>
    <cellStyle name="Accent6" xfId="37" builtinId="49" customBuiltin="1"/>
    <cellStyle name="Accent6 2" xfId="65"/>
    <cellStyle name="Accent6 2 2" xfId="185"/>
    <cellStyle name="Accent6 2 2 2" xfId="364"/>
    <cellStyle name="Accent6 2 3" xfId="91"/>
    <cellStyle name="Accent6 3" xfId="174"/>
    <cellStyle name="Accent6 4" xfId="256"/>
    <cellStyle name="Bad" xfId="7" builtinId="27" customBuiltin="1"/>
    <cellStyle name="Bad 2" xfId="66"/>
    <cellStyle name="Bad 2 2" xfId="184"/>
    <cellStyle name="Bad 2 2 2" xfId="365"/>
    <cellStyle name="Bad 2 3" xfId="87"/>
    <cellStyle name="Bad 3" xfId="170"/>
    <cellStyle name="Bad 4" xfId="257"/>
    <cellStyle name="Calculation" xfId="11" builtinId="22" customBuiltin="1"/>
    <cellStyle name="Calculation 2" xfId="67"/>
    <cellStyle name="Calculation 2 2" xfId="183"/>
    <cellStyle name="Calculation 2 2 2" xfId="366"/>
    <cellStyle name="Calculation 2 3" xfId="89"/>
    <cellStyle name="Calculation 3" xfId="166"/>
    <cellStyle name="Calculation 4" xfId="258"/>
    <cellStyle name="CellBACode" xfId="282"/>
    <cellStyle name="CellBAName" xfId="283"/>
    <cellStyle name="CellBAValue" xfId="284"/>
    <cellStyle name="CellMCCode" xfId="285"/>
    <cellStyle name="CellMCName" xfId="286"/>
    <cellStyle name="CellMCValue" xfId="287"/>
    <cellStyle name="CellNationCode" xfId="288"/>
    <cellStyle name="CellNationName" xfId="289"/>
    <cellStyle name="CellNationSubCode" xfId="290"/>
    <cellStyle name="CellNationSubName" xfId="291"/>
    <cellStyle name="CellNationSubValue" xfId="292"/>
    <cellStyle name="CellNationValue" xfId="293"/>
    <cellStyle name="CellNormal" xfId="294"/>
    <cellStyle name="CellRegionCode" xfId="295"/>
    <cellStyle name="CellRegionName" xfId="296"/>
    <cellStyle name="CellRegionValue" xfId="297"/>
    <cellStyle name="cells" xfId="298"/>
    <cellStyle name="CellUACode" xfId="299"/>
    <cellStyle name="CellUAName" xfId="300"/>
    <cellStyle name="CellUAValue" xfId="301"/>
    <cellStyle name="Check Cell" xfId="13" builtinId="23" customBuiltin="1"/>
    <cellStyle name="Check Cell 2" xfId="68"/>
    <cellStyle name="Check Cell 2 2" xfId="182"/>
    <cellStyle name="Check Cell 2 2 2" xfId="367"/>
    <cellStyle name="Check Cell 2 3" xfId="134"/>
    <cellStyle name="Check Cell 3" xfId="162"/>
    <cellStyle name="Check Cell 4" xfId="259"/>
    <cellStyle name="column field" xfId="302"/>
    <cellStyle name="Comma 2" xfId="260"/>
    <cellStyle name="Comma 2 2" xfId="303"/>
    <cellStyle name="Comma 2 2 2" xfId="505"/>
    <cellStyle name="Comma 2 2 3" xfId="354"/>
    <cellStyle name="Comma 2 3" xfId="304"/>
    <cellStyle name="Comma 3" xfId="261"/>
    <cellStyle name="Comma 3 2" xfId="548"/>
    <cellStyle name="Comma 3 3" xfId="357"/>
    <cellStyle name="Comma 4" xfId="353"/>
    <cellStyle name="Comma 4 2" xfId="549"/>
    <cellStyle name="Comma 5" xfId="368"/>
    <cellStyle name="Comma 5 2" xfId="523"/>
    <cellStyle name="Comma 6" xfId="383"/>
    <cellStyle name="Comma 7" xfId="504"/>
    <cellStyle name="Comma 8" xfId="352"/>
    <cellStyle name="Currency 2" xfId="563"/>
    <cellStyle name="Data_Total" xfId="181"/>
    <cellStyle name="DEnormalgray" xfId="305"/>
    <cellStyle name="Explanatory Text" xfId="15" builtinId="53" customBuiltin="1"/>
    <cellStyle name="Explanatory Text 2" xfId="69"/>
    <cellStyle name="Explanatory Text 2 2" xfId="217"/>
    <cellStyle name="Explanatory Text 2 2 2" xfId="369"/>
    <cellStyle name="Explanatory Text 2 3" xfId="107"/>
    <cellStyle name="Explanatory Text 3" xfId="159"/>
    <cellStyle name="Explanatory Text 4" xfId="262"/>
    <cellStyle name="field names" xfId="306"/>
    <cellStyle name="footer" xfId="307"/>
    <cellStyle name="Good" xfId="6" builtinId="26" customBuiltin="1"/>
    <cellStyle name="Good 2" xfId="70"/>
    <cellStyle name="Good 2 2" xfId="218"/>
    <cellStyle name="Good 2 2 2" xfId="370"/>
    <cellStyle name="Good 2 3" xfId="117"/>
    <cellStyle name="Good 3" xfId="155"/>
    <cellStyle name="Good 4" xfId="263"/>
    <cellStyle name="HeaderLEA" xfId="308"/>
    <cellStyle name="heading" xfId="309"/>
    <cellStyle name="Heading 1" xfId="2" builtinId="16" customBuiltin="1"/>
    <cellStyle name="Heading 1 2" xfId="71"/>
    <cellStyle name="Heading 1 2 2" xfId="219"/>
    <cellStyle name="Heading 1 2 2 2" xfId="371"/>
    <cellStyle name="Heading 1 2 3" xfId="97"/>
    <cellStyle name="Heading 1 3" xfId="173"/>
    <cellStyle name="Heading 2" xfId="3" builtinId="17" customBuiltin="1"/>
    <cellStyle name="Heading 2 2" xfId="72"/>
    <cellStyle name="Heading 2 2 2" xfId="220"/>
    <cellStyle name="Heading 2 2 2 2" xfId="372"/>
    <cellStyle name="Heading 2 2 3" xfId="95"/>
    <cellStyle name="Heading 2 3" xfId="169"/>
    <cellStyle name="Heading 3" xfId="4" builtinId="18" customBuiltin="1"/>
    <cellStyle name="Heading 3 2" xfId="73"/>
    <cellStyle name="Heading 3 2 2" xfId="221"/>
    <cellStyle name="Heading 3 2 2 2" xfId="373"/>
    <cellStyle name="Heading 3 2 3" xfId="98"/>
    <cellStyle name="Heading 3 3" xfId="165"/>
    <cellStyle name="Heading 4" xfId="5" builtinId="19" customBuiltin="1"/>
    <cellStyle name="Heading 4 2" xfId="74"/>
    <cellStyle name="Heading 4 2 2" xfId="222"/>
    <cellStyle name="Heading 4 2 2 2" xfId="374"/>
    <cellStyle name="Heading 4 2 3" xfId="103"/>
    <cellStyle name="Heading 4 3" xfId="161"/>
    <cellStyle name="Headings" xfId="178"/>
    <cellStyle name="Headings 2" xfId="209"/>
    <cellStyle name="Headings 3" xfId="310"/>
    <cellStyle name="Hyperlink" xfId="126"/>
    <cellStyle name="Hyperlink 2" xfId="208"/>
    <cellStyle name="Hyperlink 2 2" xfId="359"/>
    <cellStyle name="Hyperlink 2 3" xfId="328"/>
    <cellStyle name="Hyperlink 3" xfId="264"/>
    <cellStyle name="Hyperlink 3 2" xfId="564"/>
    <cellStyle name="Hyperlink 4" xfId="265"/>
    <cellStyle name="Hyperlink 4 2" xfId="351"/>
    <cellStyle name="Input" xfId="9" builtinId="20" customBuiltin="1"/>
    <cellStyle name="Input 2" xfId="75"/>
    <cellStyle name="Input 2 2" xfId="223"/>
    <cellStyle name="Input 2 2 2" xfId="375"/>
    <cellStyle name="Input 2 3" xfId="115"/>
    <cellStyle name="Input 3" xfId="158"/>
    <cellStyle name="Input 4" xfId="266"/>
    <cellStyle name="LEAName" xfId="311"/>
    <cellStyle name="LEANumber" xfId="312"/>
    <cellStyle name="Linked Cell" xfId="12" builtinId="24" customBuiltin="1"/>
    <cellStyle name="Linked Cell 2" xfId="76"/>
    <cellStyle name="Linked Cell 2 2" xfId="224"/>
    <cellStyle name="Linked Cell 2 2 2" xfId="376"/>
    <cellStyle name="Linked Cell 2 3" xfId="119"/>
    <cellStyle name="Linked Cell 3" xfId="154"/>
    <cellStyle name="Linked Cell 4" xfId="267"/>
    <cellStyle name="Neutral" xfId="8" builtinId="28" customBuiltin="1"/>
    <cellStyle name="Neutral 2" xfId="77"/>
    <cellStyle name="Neutral 2 2" xfId="225"/>
    <cellStyle name="Neutral 2 2 2" xfId="377"/>
    <cellStyle name="Neutral 2 3" xfId="120"/>
    <cellStyle name="Neutral 3" xfId="172"/>
    <cellStyle name="Neutral 4" xfId="268"/>
    <cellStyle name="Normal" xfId="0" builtinId="0"/>
    <cellStyle name="Normal 2" xfId="83"/>
    <cellStyle name="Normal 2 2" xfId="176"/>
    <cellStyle name="Normal 2 2 2" xfId="269"/>
    <cellStyle name="Normal 2 2 2 2" xfId="270"/>
    <cellStyle name="Normal 2 2 3" xfId="271"/>
    <cellStyle name="Normal 2 2 4" xfId="272"/>
    <cellStyle name="Normal 2 3" xfId="212"/>
    <cellStyle name="Normal 2 3 2" xfId="273"/>
    <cellStyle name="Normal 2 3 2 2" xfId="507"/>
    <cellStyle name="Normal 2 3 3" xfId="326"/>
    <cellStyle name="Normal 2 4" xfId="122"/>
    <cellStyle name="Normal 2 4 2" xfId="329"/>
    <cellStyle name="Normal 2 5" xfId="274"/>
    <cellStyle name="Normal 3" xfId="84"/>
    <cellStyle name="Normal 3 2" xfId="177"/>
    <cellStyle name="Normal 3 2 2" xfId="207"/>
    <cellStyle name="Normal 3 2 2 2" xfId="565"/>
    <cellStyle name="Normal 3 2 3" xfId="275"/>
    <cellStyle name="Normal 3 2 3 2" xfId="358"/>
    <cellStyle name="Normal 3 3" xfId="124"/>
    <cellStyle name="Normal 3_Xl0000052" xfId="355"/>
    <cellStyle name="Normal 4" xfId="41"/>
    <cellStyle name="Normal 4 2" xfId="206"/>
    <cellStyle name="Normal 4 2 2" xfId="276"/>
    <cellStyle name="Normal 4 2 2 2" xfId="509"/>
    <cellStyle name="Normal 4 3" xfId="210"/>
    <cellStyle name="Normal 4 3 2" xfId="508"/>
    <cellStyle name="Normal 4 4" xfId="125"/>
    <cellStyle name="Normal 4 5" xfId="313"/>
    <cellStyle name="Normal 5" xfId="85"/>
    <cellStyle name="Normal 5 2" xfId="230"/>
    <cellStyle name="Normal 5 2 2" xfId="550"/>
    <cellStyle name="Normal 5 3" xfId="86"/>
    <cellStyle name="Normal 5 3 2" xfId="510"/>
    <cellStyle name="Normal 6" xfId="151"/>
    <cellStyle name="Normal 6 2" xfId="314"/>
    <cellStyle name="Normal 6 2 2" xfId="566"/>
    <cellStyle name="Normal 6 3" xfId="506"/>
    <cellStyle name="Normal 6 4" xfId="327"/>
    <cellStyle name="Normal 7" xfId="567"/>
    <cellStyle name="Normal 8" xfId="361"/>
    <cellStyle name="Normal_Q42012_4_Table 1(Working)" xfId="325"/>
    <cellStyle name="Note 2" xfId="78"/>
    <cellStyle name="Note 2 2" xfId="226"/>
    <cellStyle name="Note 2 2 2" xfId="551"/>
    <cellStyle name="Note 2 3" xfId="123"/>
    <cellStyle name="Note 2 3 2" xfId="378"/>
    <cellStyle name="Note 3" xfId="114"/>
    <cellStyle name="Note 4" xfId="168"/>
    <cellStyle name="Output" xfId="10" builtinId="21" customBuiltin="1"/>
    <cellStyle name="Output 2" xfId="79"/>
    <cellStyle name="Output 2 2" xfId="227"/>
    <cellStyle name="Output 2 2 2" xfId="379"/>
    <cellStyle name="Output 2 3" xfId="92"/>
    <cellStyle name="Output 3" xfId="164"/>
    <cellStyle name="Output 4" xfId="277"/>
    <cellStyle name="Percent" xfId="232" builtinId="5"/>
    <cellStyle name="Percent 10" xfId="356"/>
    <cellStyle name="Percent 11" xfId="511"/>
    <cellStyle name="Percent 11 2" xfId="552"/>
    <cellStyle name="Percent 12" xfId="512"/>
    <cellStyle name="Percent 12 2" xfId="553"/>
    <cellStyle name="Percent 13" xfId="513"/>
    <cellStyle name="Percent 13 2" xfId="554"/>
    <cellStyle name="Percent 14" xfId="514"/>
    <cellStyle name="Percent 14 2" xfId="555"/>
    <cellStyle name="Percent 15" xfId="515"/>
    <cellStyle name="Percent 15 2" xfId="556"/>
    <cellStyle name="Percent 16" xfId="516"/>
    <cellStyle name="Percent 16 2" xfId="557"/>
    <cellStyle name="Percent 18" xfId="517"/>
    <cellStyle name="Percent 18 2" xfId="558"/>
    <cellStyle name="Percent 2" xfId="127"/>
    <cellStyle name="Percent 2 2" xfId="315"/>
    <cellStyle name="Percent 2 2 2" xfId="384"/>
    <cellStyle name="Percent 2 3" xfId="568"/>
    <cellStyle name="Percent 2 4" xfId="360"/>
    <cellStyle name="Percent 3" xfId="278"/>
    <cellStyle name="Percent 4" xfId="316"/>
    <cellStyle name="Percent 4 2" xfId="518"/>
    <cellStyle name="Percent 5" xfId="519"/>
    <cellStyle name="Percent 6" xfId="559"/>
    <cellStyle name="Percent 7" xfId="520"/>
    <cellStyle name="Percent 7 2" xfId="560"/>
    <cellStyle name="Percent 8" xfId="521"/>
    <cellStyle name="Percent 8 2" xfId="561"/>
    <cellStyle name="Percent 9" xfId="522"/>
    <cellStyle name="Percent 9 2" xfId="562"/>
    <cellStyle name="Row_CategoryHeadings" xfId="213"/>
    <cellStyle name="rowfield" xfId="317"/>
    <cellStyle name="Source" xfId="215"/>
    <cellStyle name="Style 1" xfId="318"/>
    <cellStyle name="Style1" xfId="128"/>
    <cellStyle name="Style1 2" xfId="231"/>
    <cellStyle name="style1436018486897" xfId="385"/>
    <cellStyle name="style1436018486991" xfId="386"/>
    <cellStyle name="style1436018487288" xfId="387"/>
    <cellStyle name="style1436018487835" xfId="388"/>
    <cellStyle name="style1436018488256" xfId="389"/>
    <cellStyle name="style1436018488663" xfId="390"/>
    <cellStyle name="style1436022969960" xfId="391"/>
    <cellStyle name="style1436022970038" xfId="392"/>
    <cellStyle name="style1436022970100" xfId="393"/>
    <cellStyle name="style1436022970163" xfId="394"/>
    <cellStyle name="style1436022970241" xfId="395"/>
    <cellStyle name="style1436022970303" xfId="396"/>
    <cellStyle name="style1436022970366" xfId="397"/>
    <cellStyle name="style1436022970444" xfId="398"/>
    <cellStyle name="style1436022970506" xfId="399"/>
    <cellStyle name="style1436022970569" xfId="400"/>
    <cellStyle name="style1436022970631" xfId="401"/>
    <cellStyle name="style1436022970678" xfId="402"/>
    <cellStyle name="style1436022970756" xfId="403"/>
    <cellStyle name="style1436022970819" xfId="404"/>
    <cellStyle name="style1436022970881" xfId="405"/>
    <cellStyle name="style1436022970928" xfId="406"/>
    <cellStyle name="style1436022970991" xfId="407"/>
    <cellStyle name="style1436022971085" xfId="408"/>
    <cellStyle name="style1436022971131" xfId="409"/>
    <cellStyle name="style1436022971194" xfId="410"/>
    <cellStyle name="style1436022971256" xfId="411"/>
    <cellStyle name="style1436022971319" xfId="412"/>
    <cellStyle name="style1436022971397" xfId="413"/>
    <cellStyle name="style1436022971444" xfId="414"/>
    <cellStyle name="style1436022971506" xfId="415"/>
    <cellStyle name="style1436022971569" xfId="416"/>
    <cellStyle name="style1436022971741" xfId="417"/>
    <cellStyle name="style1436022971788" xfId="418"/>
    <cellStyle name="style1436022971850" xfId="419"/>
    <cellStyle name="style1436022971913" xfId="420"/>
    <cellStyle name="style1436022971960" xfId="421"/>
    <cellStyle name="style1436022972022" xfId="422"/>
    <cellStyle name="style1436022972085" xfId="423"/>
    <cellStyle name="style1436022972131" xfId="424"/>
    <cellStyle name="style1436022972194" xfId="425"/>
    <cellStyle name="style1436022972256" xfId="426"/>
    <cellStyle name="style1436022972319" xfId="427"/>
    <cellStyle name="style1436022972366" xfId="428"/>
    <cellStyle name="style1436022972413" xfId="429"/>
    <cellStyle name="style1436022972600" xfId="430"/>
    <cellStyle name="style1436022972663" xfId="431"/>
    <cellStyle name="style1436022972725" xfId="432"/>
    <cellStyle name="style1436022972772" xfId="433"/>
    <cellStyle name="style1436022972819" xfId="434"/>
    <cellStyle name="style1436023336147" xfId="435"/>
    <cellStyle name="style1436023336225" xfId="436"/>
    <cellStyle name="style1436023336288" xfId="437"/>
    <cellStyle name="style1436023336366" xfId="438"/>
    <cellStyle name="style1436023336428" xfId="439"/>
    <cellStyle name="style1436023336506" xfId="440"/>
    <cellStyle name="style1436023336569" xfId="441"/>
    <cellStyle name="style1436023336647" xfId="442"/>
    <cellStyle name="style1436023336710" xfId="443"/>
    <cellStyle name="style1436023336772" xfId="444"/>
    <cellStyle name="style1436023336835" xfId="445"/>
    <cellStyle name="style1436023336897" xfId="446"/>
    <cellStyle name="style1436023336960" xfId="447"/>
    <cellStyle name="style1436023337022" xfId="448"/>
    <cellStyle name="style1436023337100" xfId="449"/>
    <cellStyle name="style1436023337163" xfId="450"/>
    <cellStyle name="style1436023337241" xfId="451"/>
    <cellStyle name="style1436023337335" xfId="452"/>
    <cellStyle name="style1436023337381" xfId="453"/>
    <cellStyle name="style1436023337444" xfId="454"/>
    <cellStyle name="style1436023337506" xfId="455"/>
    <cellStyle name="style1436023337585" xfId="456"/>
    <cellStyle name="style1436023337663" xfId="457"/>
    <cellStyle name="style1436023337710" xfId="458"/>
    <cellStyle name="style1436023337772" xfId="459"/>
    <cellStyle name="style1436023337944" xfId="460"/>
    <cellStyle name="style1436023338006" xfId="461"/>
    <cellStyle name="style1436023338069" xfId="462"/>
    <cellStyle name="style1436023338116" xfId="463"/>
    <cellStyle name="style1436023338178" xfId="464"/>
    <cellStyle name="style1436023338225" xfId="465"/>
    <cellStyle name="style1436023338288" xfId="466"/>
    <cellStyle name="style1436023338335" xfId="467"/>
    <cellStyle name="style1436023338397" xfId="468"/>
    <cellStyle name="style1436023338444" xfId="469"/>
    <cellStyle name="style1436023338522" xfId="470"/>
    <cellStyle name="style1436023338585" xfId="471"/>
    <cellStyle name="style1436023338631" xfId="472"/>
    <cellStyle name="style1436023338678" xfId="473"/>
    <cellStyle name="style1436023338897" xfId="474"/>
    <cellStyle name="style1436023338960" xfId="475"/>
    <cellStyle name="style1436023339022" xfId="476"/>
    <cellStyle name="style1436023339085" xfId="477"/>
    <cellStyle name="style1436023339131" xfId="478"/>
    <cellStyle name="style1436038414350" xfId="479"/>
    <cellStyle name="style1436038414491" xfId="480"/>
    <cellStyle name="style1436038414585" xfId="481"/>
    <cellStyle name="style1436038414694" xfId="482"/>
    <cellStyle name="style1436038414788" xfId="483"/>
    <cellStyle name="style1436038414897" xfId="484"/>
    <cellStyle name="style1436038415022" xfId="485"/>
    <cellStyle name="style1436038415100" xfId="486"/>
    <cellStyle name="style1436038415194" xfId="487"/>
    <cellStyle name="style1436038415272" xfId="488"/>
    <cellStyle name="style1436038415350" xfId="489"/>
    <cellStyle name="style1436038415428" xfId="490"/>
    <cellStyle name="style1436038415506" xfId="491"/>
    <cellStyle name="style1436040031959" xfId="492"/>
    <cellStyle name="style1436040032052" xfId="493"/>
    <cellStyle name="style1436040032115" xfId="494"/>
    <cellStyle name="style1436040032193" xfId="495"/>
    <cellStyle name="style1436040032256" xfId="496"/>
    <cellStyle name="style1436040032334" xfId="497"/>
    <cellStyle name="style1436040032412" xfId="498"/>
    <cellStyle name="style1436040032490" xfId="499"/>
    <cellStyle name="style1436040032568" xfId="500"/>
    <cellStyle name="style1436040032646" xfId="501"/>
    <cellStyle name="style1436040032818" xfId="502"/>
    <cellStyle name="style1436040032896" xfId="503"/>
    <cellStyle name="Style2" xfId="319"/>
    <cellStyle name="Style3" xfId="129"/>
    <cellStyle name="Style4" xfId="320"/>
    <cellStyle name="Style5" xfId="321"/>
    <cellStyle name="Style6" xfId="322"/>
    <cellStyle name="Style7" xfId="323"/>
    <cellStyle name="styleDEnormalgray" xfId="324"/>
    <cellStyle name="Table_Name" xfId="216"/>
    <cellStyle name="Title" xfId="1" builtinId="15" customBuiltin="1"/>
    <cellStyle name="Title 2" xfId="80"/>
    <cellStyle name="Title 2 2" xfId="380"/>
    <cellStyle name="Total" xfId="16" builtinId="25" customBuiltin="1"/>
    <cellStyle name="Total 2" xfId="81"/>
    <cellStyle name="Total 2 2" xfId="228"/>
    <cellStyle name="Total 2 2 2" xfId="381"/>
    <cellStyle name="Total 2 3" xfId="121"/>
    <cellStyle name="Total 3" xfId="157"/>
    <cellStyle name="Total 4" xfId="279"/>
    <cellStyle name="Warning Text" xfId="14" builtinId="11" customBuiltin="1"/>
    <cellStyle name="Warning Text 2" xfId="82"/>
    <cellStyle name="Warning Text 2 2" xfId="229"/>
    <cellStyle name="Warning Text 2 2 2" xfId="382"/>
    <cellStyle name="Warning Text 2 3" xfId="106"/>
    <cellStyle name="Warning Text 3" xfId="153"/>
    <cellStyle name="Warning Text 4" xfId="280"/>
    <cellStyle name="Warnings" xfId="211"/>
  </cellStyles>
  <dxfs count="0"/>
  <tableStyles count="0" defaultTableStyle="TableStyleMedium2" defaultPivotStyle="PivotStyleLight16"/>
  <colors>
    <mruColors>
      <color rgb="FF423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'DATA FOR CHARTS'!$C$3:$D$3</c:f>
              <c:strCache>
                <c:ptCount val="2"/>
                <c:pt idx="0">
                  <c:v>Local migration trend</c:v>
                </c:pt>
              </c:strCache>
            </c:strRef>
          </c:tx>
          <c:spPr>
            <a:ln w="19050" cap="rnd">
              <a:solidFill>
                <a:schemeClr val="accent2"/>
              </a:solidFill>
              <a:prstDash val="dash"/>
              <a:round/>
            </a:ln>
            <a:effectLst/>
          </c:spPr>
          <c:marker>
            <c:symbol val="none"/>
          </c:marker>
          <c:cat>
            <c:numRef>
              <c:f>'DATA FOR CHARTS'!$E$2:$AD$2</c:f>
              <c:numCache>
                <c:formatCode>General</c:formatCode>
                <c:ptCount val="2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numCache>
            </c:numRef>
          </c:cat>
          <c:val>
            <c:numRef>
              <c:f>'DATA FOR CHARTS'!$E$3:$AD$3</c:f>
              <c:numCache>
                <c:formatCode>#,##0</c:formatCode>
                <c:ptCount val="26"/>
                <c:pt idx="0">
                  <c:v>7522.6485156891831</c:v>
                </c:pt>
                <c:pt idx="1">
                  <c:v>7572.2709185077083</c:v>
                </c:pt>
                <c:pt idx="2">
                  <c:v>7630.9949450370832</c:v>
                </c:pt>
                <c:pt idx="3">
                  <c:v>7690.986027217039</c:v>
                </c:pt>
                <c:pt idx="4">
                  <c:v>7750.9175609551212</c:v>
                </c:pt>
                <c:pt idx="5">
                  <c:v>7807.4150132898158</c:v>
                </c:pt>
                <c:pt idx="6">
                  <c:v>7861.2133059890566</c:v>
                </c:pt>
                <c:pt idx="7">
                  <c:v>7908.4666969726177</c:v>
                </c:pt>
                <c:pt idx="8">
                  <c:v>7959.1536370694675</c:v>
                </c:pt>
                <c:pt idx="9">
                  <c:v>8000.171631665833</c:v>
                </c:pt>
                <c:pt idx="10">
                  <c:v>8048.7860564388702</c:v>
                </c:pt>
                <c:pt idx="11">
                  <c:v>8091.0612494140687</c:v>
                </c:pt>
                <c:pt idx="12">
                  <c:v>8139.5775285721265</c:v>
                </c:pt>
                <c:pt idx="13">
                  <c:v>8175.231652076397</c:v>
                </c:pt>
                <c:pt idx="14">
                  <c:v>8216.4871466176592</c:v>
                </c:pt>
                <c:pt idx="15">
                  <c:v>8249.4305135402665</c:v>
                </c:pt>
                <c:pt idx="16">
                  <c:v>8281.4231732060325</c:v>
                </c:pt>
                <c:pt idx="17">
                  <c:v>8311.5124882494874</c:v>
                </c:pt>
                <c:pt idx="18">
                  <c:v>8342.1133644381334</c:v>
                </c:pt>
                <c:pt idx="19">
                  <c:v>8360.8366072819372</c:v>
                </c:pt>
                <c:pt idx="20">
                  <c:v>8379.2300955472565</c:v>
                </c:pt>
                <c:pt idx="21">
                  <c:v>8394.6343544357405</c:v>
                </c:pt>
                <c:pt idx="22">
                  <c:v>8405.8431812967538</c:v>
                </c:pt>
                <c:pt idx="23">
                  <c:v>8418.3577484457001</c:v>
                </c:pt>
              </c:numCache>
            </c:numRef>
          </c:val>
          <c:smooth val="0"/>
          <c:extLst>
            <c:ext xmlns:c16="http://schemas.microsoft.com/office/drawing/2014/chart" uri="{C3380CC4-5D6E-409C-BE32-E72D297353CC}">
              <c16:uniqueId val="{00000001-551E-4097-A6B8-0D017E523EEC}"/>
            </c:ext>
          </c:extLst>
        </c:ser>
        <c:ser>
          <c:idx val="2"/>
          <c:order val="1"/>
          <c:tx>
            <c:strRef>
              <c:f>'DATA FOR CHARTS'!$C$4:$D$4</c:f>
              <c:strCache>
                <c:ptCount val="2"/>
                <c:pt idx="0">
                  <c:v>County migration trend</c:v>
                </c:pt>
              </c:strCache>
            </c:strRef>
          </c:tx>
          <c:spPr>
            <a:ln w="19050" cap="rnd">
              <a:solidFill>
                <a:schemeClr val="accent3"/>
              </a:solidFill>
              <a:prstDash val="dash"/>
              <a:round/>
            </a:ln>
            <a:effectLst/>
          </c:spPr>
          <c:marker>
            <c:symbol val="none"/>
          </c:marker>
          <c:cat>
            <c:numRef>
              <c:f>'DATA FOR CHARTS'!$E$2:$AD$2</c:f>
              <c:numCache>
                <c:formatCode>General</c:formatCode>
                <c:ptCount val="2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numCache>
            </c:numRef>
          </c:cat>
          <c:val>
            <c:numRef>
              <c:f>'DATA FOR CHARTS'!$E$4:$AD$4</c:f>
              <c:numCache>
                <c:formatCode>#,##0</c:formatCode>
                <c:ptCount val="26"/>
                <c:pt idx="0">
                  <c:v>7522.6485156891831</c:v>
                </c:pt>
                <c:pt idx="1">
                  <c:v>7572.2709185077083</c:v>
                </c:pt>
                <c:pt idx="2">
                  <c:v>7630.9949450370832</c:v>
                </c:pt>
                <c:pt idx="3">
                  <c:v>7690.986027217039</c:v>
                </c:pt>
                <c:pt idx="4">
                  <c:v>7753.9949778711716</c:v>
                </c:pt>
                <c:pt idx="5">
                  <c:v>7813.5803146687431</c:v>
                </c:pt>
                <c:pt idx="6">
                  <c:v>7870.9679778754053</c:v>
                </c:pt>
                <c:pt idx="7">
                  <c:v>7924.8440692160075</c:v>
                </c:pt>
                <c:pt idx="8">
                  <c:v>7978.3929225652173</c:v>
                </c:pt>
                <c:pt idx="9">
                  <c:v>8027.2589528442868</c:v>
                </c:pt>
                <c:pt idx="10">
                  <c:v>8071.5972083131683</c:v>
                </c:pt>
                <c:pt idx="11">
                  <c:v>8116.3095499932151</c:v>
                </c:pt>
                <c:pt idx="12">
                  <c:v>8158.206039495366</c:v>
                </c:pt>
                <c:pt idx="13">
                  <c:v>8197.7406018595939</c:v>
                </c:pt>
                <c:pt idx="14">
                  <c:v>8231.3052724280951</c:v>
                </c:pt>
                <c:pt idx="15">
                  <c:v>8264.454815674273</c:v>
                </c:pt>
                <c:pt idx="16">
                  <c:v>8296.9916165880277</c:v>
                </c:pt>
                <c:pt idx="17">
                  <c:v>8329.963439028943</c:v>
                </c:pt>
                <c:pt idx="18">
                  <c:v>8362.191642020638</c:v>
                </c:pt>
                <c:pt idx="19">
                  <c:v>8390.3672146253048</c:v>
                </c:pt>
                <c:pt idx="20">
                  <c:v>8421.9978576199337</c:v>
                </c:pt>
                <c:pt idx="21">
                  <c:v>8453.6091450253425</c:v>
                </c:pt>
                <c:pt idx="22">
                  <c:v>8487.2453150786059</c:v>
                </c:pt>
                <c:pt idx="23">
                  <c:v>8521.686473904314</c:v>
                </c:pt>
              </c:numCache>
            </c:numRef>
          </c:val>
          <c:smooth val="0"/>
          <c:extLst>
            <c:ext xmlns:c16="http://schemas.microsoft.com/office/drawing/2014/chart" uri="{C3380CC4-5D6E-409C-BE32-E72D297353CC}">
              <c16:uniqueId val="{00000002-551E-4097-A6B8-0D017E523EEC}"/>
            </c:ext>
          </c:extLst>
        </c:ser>
        <c:ser>
          <c:idx val="3"/>
          <c:order val="2"/>
          <c:tx>
            <c:strRef>
              <c:f>'DATA FOR CHARTS'!$C$5:$D$5</c:f>
              <c:strCache>
                <c:ptCount val="2"/>
                <c:pt idx="0">
                  <c:v>Assumed migration trend</c:v>
                </c:pt>
              </c:strCache>
            </c:strRef>
          </c:tx>
          <c:spPr>
            <a:ln w="25400" cap="rnd">
              <a:solidFill>
                <a:schemeClr val="accent4"/>
              </a:solidFill>
              <a:prstDash val="solid"/>
              <a:round/>
            </a:ln>
            <a:effectLst/>
          </c:spPr>
          <c:marker>
            <c:symbol val="none"/>
          </c:marker>
          <c:cat>
            <c:numRef>
              <c:f>'DATA FOR CHARTS'!$E$2:$AD$2</c:f>
              <c:numCache>
                <c:formatCode>General</c:formatCode>
                <c:ptCount val="26"/>
                <c:pt idx="0">
                  <c:v>2018</c:v>
                </c:pt>
                <c:pt idx="1">
                  <c:v>2019</c:v>
                </c:pt>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numCache>
            </c:numRef>
          </c:cat>
          <c:val>
            <c:numRef>
              <c:f>'DATA FOR CHARTS'!$E$5:$AD$5</c:f>
              <c:numCache>
                <c:formatCode>#,##0</c:formatCode>
                <c:ptCount val="26"/>
                <c:pt idx="0">
                  <c:v>7522.6485156891831</c:v>
                </c:pt>
                <c:pt idx="1">
                  <c:v>7572.2709185077083</c:v>
                </c:pt>
                <c:pt idx="2">
                  <c:v>7630.9949450370832</c:v>
                </c:pt>
                <c:pt idx="3">
                  <c:v>7690.986027217039</c:v>
                </c:pt>
                <c:pt idx="4">
                  <c:v>7750.9175609551212</c:v>
                </c:pt>
                <c:pt idx="5">
                  <c:v>7807.4150132898158</c:v>
                </c:pt>
                <c:pt idx="6">
                  <c:v>7861.2133059890566</c:v>
                </c:pt>
                <c:pt idx="7">
                  <c:v>7908.4666969726177</c:v>
                </c:pt>
                <c:pt idx="8">
                  <c:v>7959.1536370694675</c:v>
                </c:pt>
                <c:pt idx="9">
                  <c:v>8000.171631665833</c:v>
                </c:pt>
                <c:pt idx="10">
                  <c:v>8048.7860564388702</c:v>
                </c:pt>
                <c:pt idx="11">
                  <c:v>8091.0612494140687</c:v>
                </c:pt>
                <c:pt idx="12">
                  <c:v>8139.5775285721265</c:v>
                </c:pt>
                <c:pt idx="13">
                  <c:v>8175.231652076397</c:v>
                </c:pt>
                <c:pt idx="14">
                  <c:v>8216.4871466176592</c:v>
                </c:pt>
                <c:pt idx="15">
                  <c:v>8249.4305135402665</c:v>
                </c:pt>
                <c:pt idx="16">
                  <c:v>8281.4231732060325</c:v>
                </c:pt>
                <c:pt idx="17">
                  <c:v>8311.5124882494874</c:v>
                </c:pt>
                <c:pt idx="18">
                  <c:v>8342.1133644381334</c:v>
                </c:pt>
                <c:pt idx="19">
                  <c:v>8360.8366072819372</c:v>
                </c:pt>
                <c:pt idx="20">
                  <c:v>8379.2300955472565</c:v>
                </c:pt>
                <c:pt idx="21">
                  <c:v>8394.6343544357405</c:v>
                </c:pt>
                <c:pt idx="22">
                  <c:v>8405.8431812967538</c:v>
                </c:pt>
                <c:pt idx="23">
                  <c:v>8418.3577484457001</c:v>
                </c:pt>
              </c:numCache>
            </c:numRef>
          </c:val>
          <c:smooth val="0"/>
          <c:extLst>
            <c:ext xmlns:c16="http://schemas.microsoft.com/office/drawing/2014/chart" uri="{C3380CC4-5D6E-409C-BE32-E72D297353CC}">
              <c16:uniqueId val="{00000003-551E-4097-A6B8-0D017E523EEC}"/>
            </c:ext>
          </c:extLst>
        </c:ser>
        <c:dLbls>
          <c:showLegendKey val="0"/>
          <c:showVal val="0"/>
          <c:showCatName val="0"/>
          <c:showSerName val="0"/>
          <c:showPercent val="0"/>
          <c:showBubbleSize val="0"/>
        </c:dLbls>
        <c:smooth val="0"/>
        <c:axId val="485941232"/>
        <c:axId val="485944368"/>
      </c:lineChart>
      <c:catAx>
        <c:axId val="48594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44368"/>
        <c:crosses val="autoZero"/>
        <c:auto val="1"/>
        <c:lblAlgn val="ctr"/>
        <c:lblOffset val="100"/>
        <c:noMultiLvlLbl val="0"/>
      </c:catAx>
      <c:valAx>
        <c:axId val="48594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Household Population</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4123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FOR CHARTS'!$AC$78</c:f>
              <c:strCache>
                <c:ptCount val="1"/>
                <c:pt idx="0">
                  <c:v>Market</c:v>
                </c:pt>
              </c:strCache>
            </c:strRef>
          </c:tx>
          <c:spPr>
            <a:solidFill>
              <a:schemeClr val="accent6"/>
            </a:solidFill>
            <a:ln>
              <a:solidFill>
                <a:schemeClr val="bg1"/>
              </a:solid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FOR CHARTS'!$AB$79:$AB$82</c:f>
              <c:strCache>
                <c:ptCount val="4"/>
                <c:pt idx="0">
                  <c:v>1 bed</c:v>
                </c:pt>
                <c:pt idx="1">
                  <c:v>2 bed</c:v>
                </c:pt>
                <c:pt idx="2">
                  <c:v>3 bed</c:v>
                </c:pt>
                <c:pt idx="3">
                  <c:v>4+ bed</c:v>
                </c:pt>
              </c:strCache>
            </c:strRef>
          </c:cat>
          <c:val>
            <c:numRef>
              <c:f>'DATA FOR CHARTS'!$AC$79:$AC$82</c:f>
              <c:numCache>
                <c:formatCode>General</c:formatCode>
                <c:ptCount val="4"/>
                <c:pt idx="0">
                  <c:v>0</c:v>
                </c:pt>
                <c:pt idx="1">
                  <c:v>64.877553209065326</c:v>
                </c:pt>
                <c:pt idx="2">
                  <c:v>179.2198437232083</c:v>
                </c:pt>
                <c:pt idx="3">
                  <c:v>131.00162293368052</c:v>
                </c:pt>
              </c:numCache>
            </c:numRef>
          </c:val>
          <c:extLst>
            <c:ext xmlns:c16="http://schemas.microsoft.com/office/drawing/2014/chart" uri="{C3380CC4-5D6E-409C-BE32-E72D297353CC}">
              <c16:uniqueId val="{00000000-01A2-442F-ABB6-420B4C856676}"/>
            </c:ext>
          </c:extLst>
        </c:ser>
        <c:dLbls>
          <c:showLegendKey val="0"/>
          <c:showVal val="0"/>
          <c:showCatName val="0"/>
          <c:showSerName val="0"/>
          <c:showPercent val="0"/>
          <c:showBubbleSize val="0"/>
        </c:dLbls>
        <c:gapWidth val="150"/>
        <c:axId val="487566824"/>
        <c:axId val="487561728"/>
      </c:barChart>
      <c:catAx>
        <c:axId val="4875668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1728"/>
        <c:crosses val="autoZero"/>
        <c:auto val="1"/>
        <c:lblAlgn val="ctr"/>
        <c:lblOffset val="100"/>
        <c:noMultiLvlLbl val="0"/>
      </c:catAx>
      <c:valAx>
        <c:axId val="4875617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Dwellings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6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lumMod val="40000"/>
                <a:lumOff val="60000"/>
              </a:schemeClr>
            </a:solidFill>
            <a:ln>
              <a:solidFill>
                <a:schemeClr val="bg1"/>
              </a:solidFill>
            </a:ln>
            <a:effectLst/>
          </c:spPr>
          <c:invertIfNegative val="0"/>
          <c:dPt>
            <c:idx val="4"/>
            <c:invertIfNegative val="0"/>
            <c:bubble3D val="0"/>
            <c:spPr>
              <a:solidFill>
                <a:schemeClr val="accent5">
                  <a:lumMod val="75000"/>
                </a:schemeClr>
              </a:solidFill>
              <a:ln>
                <a:solidFill>
                  <a:schemeClr val="bg1"/>
                </a:solidFill>
              </a:ln>
              <a:effectLst/>
            </c:spPr>
            <c:extLst>
              <c:ext xmlns:c16="http://schemas.microsoft.com/office/drawing/2014/chart" uri="{C3380CC4-5D6E-409C-BE32-E72D297353CC}">
                <c16:uniqueId val="{00000001-EA72-4A61-8D45-802346595E80}"/>
              </c:ext>
            </c:extLst>
          </c:dPt>
          <c:dPt>
            <c:idx val="5"/>
            <c:invertIfNegative val="0"/>
            <c:bubble3D val="0"/>
            <c:spPr>
              <a:solidFill>
                <a:schemeClr val="accent5">
                  <a:lumMod val="75000"/>
                </a:schemeClr>
              </a:solidFill>
              <a:ln>
                <a:solidFill>
                  <a:schemeClr val="bg1"/>
                </a:solidFill>
              </a:ln>
              <a:effectLst/>
            </c:spPr>
            <c:extLst>
              <c:ext xmlns:c16="http://schemas.microsoft.com/office/drawing/2014/chart" uri="{C3380CC4-5D6E-409C-BE32-E72D297353CC}">
                <c16:uniqueId val="{00000003-EA72-4A61-8D45-802346595E80}"/>
              </c:ext>
            </c:extLst>
          </c:dPt>
          <c:dPt>
            <c:idx val="6"/>
            <c:invertIfNegative val="0"/>
            <c:bubble3D val="0"/>
            <c:spPr>
              <a:solidFill>
                <a:schemeClr val="accent5">
                  <a:lumMod val="75000"/>
                </a:schemeClr>
              </a:solidFill>
              <a:ln>
                <a:solidFill>
                  <a:schemeClr val="bg1"/>
                </a:solidFill>
              </a:ln>
              <a:effectLst/>
            </c:spPr>
            <c:extLst>
              <c:ext xmlns:c16="http://schemas.microsoft.com/office/drawing/2014/chart" uri="{C3380CC4-5D6E-409C-BE32-E72D297353CC}">
                <c16:uniqueId val="{00000005-EA72-4A61-8D45-802346595E80}"/>
              </c:ext>
            </c:extLst>
          </c:dPt>
          <c:dPt>
            <c:idx val="7"/>
            <c:invertIfNegative val="0"/>
            <c:bubble3D val="0"/>
            <c:spPr>
              <a:solidFill>
                <a:schemeClr val="accent5">
                  <a:lumMod val="75000"/>
                </a:schemeClr>
              </a:solidFill>
              <a:ln>
                <a:solidFill>
                  <a:schemeClr val="bg1"/>
                </a:solidFill>
              </a:ln>
              <a:effectLst/>
            </c:spPr>
            <c:extLst>
              <c:ext xmlns:c16="http://schemas.microsoft.com/office/drawing/2014/chart" uri="{C3380CC4-5D6E-409C-BE32-E72D297353CC}">
                <c16:uniqueId val="{00000007-EA72-4A61-8D45-802346595E80}"/>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'DATA FOR CHARTS'!$Q$100:$R$107</c:f>
              <c:multiLvlStrCache>
                <c:ptCount val="8"/>
                <c:lvl>
                  <c:pt idx="0">
                    <c:v>1-bed</c:v>
                  </c:pt>
                  <c:pt idx="1">
                    <c:v>2-bed</c:v>
                  </c:pt>
                  <c:pt idx="2">
                    <c:v>3-bed</c:v>
                  </c:pt>
                  <c:pt idx="3">
                    <c:v>4-bed +</c:v>
                  </c:pt>
                  <c:pt idx="4">
                    <c:v>1-bed</c:v>
                  </c:pt>
                  <c:pt idx="5">
                    <c:v>2-bed</c:v>
                  </c:pt>
                  <c:pt idx="6">
                    <c:v>3-bed</c:v>
                  </c:pt>
                  <c:pt idx="7">
                    <c:v>4-bed +</c:v>
                  </c:pt>
                </c:lvl>
                <c:lvl>
                  <c:pt idx="0">
                    <c:v>Able to afford affordable rent</c:v>
                  </c:pt>
                  <c:pt idx="4">
                    <c:v>Unable to afford affordable rent</c:v>
                  </c:pt>
                </c:lvl>
              </c:multiLvlStrCache>
            </c:multiLvlStrRef>
          </c:cat>
          <c:val>
            <c:numRef>
              <c:f>'DATA FOR CHARTS'!$S$100:$S$107</c:f>
              <c:numCache>
                <c:formatCode>#,##0;\-#,##0;""</c:formatCode>
                <c:ptCount val="8"/>
                <c:pt idx="0">
                  <c:v>2.8805999999999998</c:v>
                </c:pt>
                <c:pt idx="1">
                  <c:v>9.6266999999999996</c:v>
                </c:pt>
                <c:pt idx="2">
                  <c:v>8.2530999999999999</c:v>
                </c:pt>
                <c:pt idx="3">
                  <c:v>3.2412000000000001</c:v>
                </c:pt>
                <c:pt idx="4">
                  <c:v>20.354199999999999</c:v>
                </c:pt>
                <c:pt idx="5">
                  <c:v>34.7393</c:v>
                </c:pt>
                <c:pt idx="6">
                  <c:v>22.839700000000001</c:v>
                </c:pt>
                <c:pt idx="7">
                  <c:v>8.3213000000000008</c:v>
                </c:pt>
              </c:numCache>
            </c:numRef>
          </c:val>
          <c:extLst>
            <c:ext xmlns:c16="http://schemas.microsoft.com/office/drawing/2014/chart" uri="{C3380CC4-5D6E-409C-BE32-E72D297353CC}">
              <c16:uniqueId val="{00000008-EA72-4A61-8D45-802346595E80}"/>
            </c:ext>
          </c:extLst>
        </c:ser>
        <c:dLbls>
          <c:showLegendKey val="0"/>
          <c:showVal val="0"/>
          <c:showCatName val="0"/>
          <c:showSerName val="0"/>
          <c:showPercent val="0"/>
          <c:showBubbleSize val="0"/>
        </c:dLbls>
        <c:gapWidth val="150"/>
        <c:axId val="487569176"/>
        <c:axId val="487562120"/>
      </c:barChart>
      <c:catAx>
        <c:axId val="4875691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2120"/>
        <c:crosses val="autoZero"/>
        <c:auto val="1"/>
        <c:lblAlgn val="ctr"/>
        <c:lblOffset val="100"/>
        <c:noMultiLvlLbl val="0"/>
      </c:catAx>
      <c:valAx>
        <c:axId val="48756212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Dwellings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91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962962962962965E-2"/>
          <c:y val="0.13815007166657359"/>
          <c:w val="0.8032407407407407"/>
          <c:h val="0.75206865099309406"/>
        </c:manualLayout>
      </c:layout>
      <c:ofPieChart>
        <c:ofPieType val="bar"/>
        <c:varyColors val="1"/>
        <c:ser>
          <c:idx val="1"/>
          <c:order val="0"/>
          <c:spPr>
            <a:ln w="19050">
              <a:solidFill>
                <a:schemeClr val="bg1"/>
              </a:solidFill>
              <a:prstDash val="solid"/>
            </a:ln>
          </c:spPr>
          <c:dPt>
            <c:idx val="0"/>
            <c:bubble3D val="0"/>
            <c:spPr>
              <a:solidFill>
                <a:schemeClr val="accent6"/>
              </a:solidFill>
              <a:ln w="19050">
                <a:solidFill>
                  <a:schemeClr val="bg1"/>
                </a:solidFill>
                <a:prstDash val="solid"/>
              </a:ln>
              <a:effectLst/>
            </c:spPr>
            <c:extLst>
              <c:ext xmlns:c16="http://schemas.microsoft.com/office/drawing/2014/chart" uri="{C3380CC4-5D6E-409C-BE32-E72D297353CC}">
                <c16:uniqueId val="{00000001-7490-49F4-A5ED-0451398F117F}"/>
              </c:ext>
            </c:extLst>
          </c:dPt>
          <c:dPt>
            <c:idx val="1"/>
            <c:bubble3D val="0"/>
            <c:spPr>
              <a:solidFill>
                <a:schemeClr val="accent5">
                  <a:lumMod val="40000"/>
                  <a:lumOff val="60000"/>
                </a:schemeClr>
              </a:solidFill>
              <a:ln w="19050">
                <a:solidFill>
                  <a:schemeClr val="bg1"/>
                </a:solidFill>
                <a:prstDash val="solid"/>
              </a:ln>
              <a:effectLst/>
            </c:spPr>
            <c:extLst>
              <c:ext xmlns:c16="http://schemas.microsoft.com/office/drawing/2014/chart" uri="{C3380CC4-5D6E-409C-BE32-E72D297353CC}">
                <c16:uniqueId val="{00000003-7490-49F4-A5ED-0451398F117F}"/>
              </c:ext>
            </c:extLst>
          </c:dPt>
          <c:dPt>
            <c:idx val="2"/>
            <c:bubble3D val="0"/>
            <c:spPr>
              <a:solidFill>
                <a:schemeClr val="accent5">
                  <a:lumMod val="75000"/>
                </a:schemeClr>
              </a:solidFill>
              <a:ln w="19050">
                <a:solidFill>
                  <a:schemeClr val="bg1"/>
                </a:solidFill>
                <a:prstDash val="solid"/>
              </a:ln>
              <a:effectLst/>
            </c:spPr>
            <c:extLst>
              <c:ext xmlns:c16="http://schemas.microsoft.com/office/drawing/2014/chart" uri="{C3380CC4-5D6E-409C-BE32-E72D297353CC}">
                <c16:uniqueId val="{00000005-7490-49F4-A5ED-0451398F117F}"/>
              </c:ext>
            </c:extLst>
          </c:dPt>
          <c:dPt>
            <c:idx val="3"/>
            <c:bubble3D val="0"/>
            <c:spPr>
              <a:solidFill>
                <a:schemeClr val="accent5"/>
              </a:solidFill>
              <a:ln w="19050">
                <a:solidFill>
                  <a:schemeClr val="bg1"/>
                </a:solidFill>
                <a:prstDash val="solid"/>
              </a:ln>
              <a:effectLst/>
            </c:spPr>
            <c:extLst>
              <c:ext xmlns:c16="http://schemas.microsoft.com/office/drawing/2014/chart" uri="{C3380CC4-5D6E-409C-BE32-E72D297353CC}">
                <c16:uniqueId val="{00000007-7490-49F4-A5ED-0451398F117F}"/>
              </c:ext>
            </c:extLst>
          </c:dPt>
          <c:dLbls>
            <c:dLbl>
              <c:idx val="0"/>
              <c:spPr>
                <a:noFill/>
                <a:ln>
                  <a:noFill/>
                </a:ln>
                <a:effectLst/>
              </c:spPr>
              <c:txPr>
                <a:bodyPr rot="0" spcFirstLastPara="1" vertOverflow="ellipsis" vert="horz" wrap="square" lIns="38100" tIns="19050" rIns="38100" bIns="19050" anchor="ctr" anchorCtr="0">
                  <a:spAutoFit/>
                </a:bodyPr>
                <a:lstStyle/>
                <a:p>
                  <a:pPr algn="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490-49F4-A5ED-0451398F117F}"/>
                </c:ext>
              </c:extLst>
            </c:dLbl>
            <c:dLbl>
              <c:idx val="3"/>
              <c:dLblPos val="outEnd"/>
              <c:showLegendKey val="0"/>
              <c:showVal val="0"/>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7490-49F4-A5ED-0451398F117F}"/>
                </c:ext>
              </c:extLst>
            </c:dLbl>
            <c:spPr>
              <a:noFill/>
              <a:ln>
                <a:noFill/>
              </a:ln>
              <a:effectLst/>
            </c:spPr>
            <c:txPr>
              <a:bodyPr rot="0" spcFirstLastPara="1" vertOverflow="ellipsis" vert="horz" wrap="square" lIns="38100" tIns="19050" rIns="38100" bIns="19050" anchor="ctr" anchorCtr="0">
                <a:spAutoFit/>
              </a:bodyPr>
              <a:lstStyle/>
              <a:p>
                <a:pPr algn="l">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 FOR CHARTS'!$S$94:$U$94</c:f>
              <c:strCache>
                <c:ptCount val="3"/>
                <c:pt idx="0">
                  <c:v>Market Housing</c:v>
                </c:pt>
                <c:pt idx="1">
                  <c:v>Can afford 
Affordable Rent</c:v>
                </c:pt>
                <c:pt idx="2">
                  <c:v>Unable to afford Affordable Rent</c:v>
                </c:pt>
              </c:strCache>
            </c:strRef>
          </c:cat>
          <c:val>
            <c:numRef>
              <c:f>'DATA FOR CHARTS'!$S$97:$U$97</c:f>
              <c:numCache>
                <c:formatCode>\+#,##0;\-#,##0;0</c:formatCode>
                <c:ptCount val="3"/>
                <c:pt idx="0">
                  <c:v>375.09901986595412</c:v>
                </c:pt>
                <c:pt idx="1">
                  <c:v>24.001599999999996</c:v>
                </c:pt>
                <c:pt idx="2">
                  <c:v>86.254500000000007</c:v>
                </c:pt>
              </c:numCache>
            </c:numRef>
          </c:val>
          <c:extLst>
            <c:ext xmlns:c16="http://schemas.microsoft.com/office/drawing/2014/chart" uri="{C3380CC4-5D6E-409C-BE32-E72D297353CC}">
              <c16:uniqueId val="{00000008-7490-49F4-A5ED-0451398F117F}"/>
            </c:ext>
          </c:extLst>
        </c:ser>
        <c:dLbls>
          <c:showLegendKey val="0"/>
          <c:showVal val="0"/>
          <c:showCatName val="0"/>
          <c:showSerName val="0"/>
          <c:showPercent val="0"/>
          <c:showBubbleSize val="0"/>
          <c:showLeaderLines val="1"/>
        </c:dLbls>
        <c:gapWidth val="100"/>
        <c:splitType val="pos"/>
        <c:splitPos val="2"/>
        <c:secondPieSize val="75"/>
        <c:serLines>
          <c:spPr>
            <a:ln w="9525" cap="flat" cmpd="sng" algn="ctr">
              <a:solidFill>
                <a:schemeClr val="tx1">
                  <a:lumMod val="35000"/>
                  <a:lumOff val="65000"/>
                </a:schemeClr>
              </a:solidFill>
              <a:round/>
            </a:ln>
            <a:effectLst/>
          </c:spPr>
        </c:serLines>
      </c:of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'DATA FOR CHARTS'!$AH$27</c:f>
              <c:strCache>
                <c:ptCount val="1"/>
                <c:pt idx="0">
                  <c:v>2001</c:v>
                </c:pt>
              </c:strCache>
            </c:strRef>
          </c:tx>
          <c:spPr>
            <a:solidFill>
              <a:schemeClr val="bg2">
                <a:lumMod val="90000"/>
              </a:schemeClr>
            </a:solidFill>
            <a:ln w="19050">
              <a:solidFill>
                <a:schemeClr val="bg1"/>
              </a:solidFill>
              <a:prstDash val="solid"/>
            </a:ln>
            <a:effectLst/>
          </c:spPr>
          <c:invertIfNegative val="0"/>
          <c:dPt>
            <c:idx val="0"/>
            <c:invertIfNegative val="0"/>
            <c:bubble3D val="0"/>
            <c:extLst>
              <c:ext xmlns:c16="http://schemas.microsoft.com/office/drawing/2014/chart" uri="{C3380CC4-5D6E-409C-BE32-E72D297353CC}">
                <c16:uniqueId val="{00000000-5C13-4906-8590-1ADB19D2FB43}"/>
              </c:ext>
            </c:extLst>
          </c:dPt>
          <c:dPt>
            <c:idx val="1"/>
            <c:invertIfNegative val="0"/>
            <c:bubble3D val="0"/>
            <c:extLst>
              <c:ext xmlns:c16="http://schemas.microsoft.com/office/drawing/2014/chart" uri="{C3380CC4-5D6E-409C-BE32-E72D297353CC}">
                <c16:uniqueId val="{00000001-5C13-4906-8590-1ADB19D2FB43}"/>
              </c:ext>
            </c:extLst>
          </c:dPt>
          <c:dPt>
            <c:idx val="2"/>
            <c:invertIfNegative val="0"/>
            <c:bubble3D val="0"/>
            <c:extLst>
              <c:ext xmlns:c16="http://schemas.microsoft.com/office/drawing/2014/chart" uri="{C3380CC4-5D6E-409C-BE32-E72D297353CC}">
                <c16:uniqueId val="{00000002-5C13-4906-8590-1ADB19D2FB43}"/>
              </c:ext>
            </c:extLst>
          </c:dPt>
          <c:dPt>
            <c:idx val="3"/>
            <c:invertIfNegative val="0"/>
            <c:bubble3D val="0"/>
            <c:extLst>
              <c:ext xmlns:c16="http://schemas.microsoft.com/office/drawing/2014/chart" uri="{C3380CC4-5D6E-409C-BE32-E72D297353CC}">
                <c16:uniqueId val="{00000003-5C13-4906-8590-1ADB19D2FB4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FOR CHARTS'!$AI$26:$AM$26</c:f>
              <c:strCache>
                <c:ptCount val="5"/>
                <c:pt idx="0">
                  <c:v>Private landlord or letting agency</c:v>
                </c:pt>
                <c:pt idx="1">
                  <c:v>Employer of a household member</c:v>
                </c:pt>
                <c:pt idx="2">
                  <c:v>Relative or friend of household member</c:v>
                </c:pt>
                <c:pt idx="3">
                  <c:v>Other</c:v>
                </c:pt>
                <c:pt idx="4">
                  <c:v>Living rent free</c:v>
                </c:pt>
              </c:strCache>
            </c:strRef>
          </c:cat>
          <c:val>
            <c:numRef>
              <c:f>'DATA FOR CHARTS'!$AI$27:$AM$27</c:f>
              <c:numCache>
                <c:formatCode>General</c:formatCode>
                <c:ptCount val="5"/>
                <c:pt idx="0">
                  <c:v>246</c:v>
                </c:pt>
                <c:pt idx="1">
                  <c:v>11</c:v>
                </c:pt>
                <c:pt idx="2">
                  <c:v>20</c:v>
                </c:pt>
                <c:pt idx="3">
                  <c:v>16</c:v>
                </c:pt>
                <c:pt idx="4">
                  <c:v>83</c:v>
                </c:pt>
              </c:numCache>
            </c:numRef>
          </c:val>
          <c:extLst>
            <c:ext xmlns:c16="http://schemas.microsoft.com/office/drawing/2014/chart" uri="{C3380CC4-5D6E-409C-BE32-E72D297353CC}">
              <c16:uniqueId val="{00000004-5C13-4906-8590-1ADB19D2FB43}"/>
            </c:ext>
          </c:extLst>
        </c:ser>
        <c:ser>
          <c:idx val="0"/>
          <c:order val="1"/>
          <c:tx>
            <c:strRef>
              <c:f>'DATA FOR CHARTS'!$AH$28</c:f>
              <c:strCache>
                <c:ptCount val="1"/>
                <c:pt idx="0">
                  <c:v>2011</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FOR CHARTS'!$AI$26:$AM$26</c:f>
              <c:strCache>
                <c:ptCount val="5"/>
                <c:pt idx="0">
                  <c:v>Private landlord or letting agency</c:v>
                </c:pt>
                <c:pt idx="1">
                  <c:v>Employer of a household member</c:v>
                </c:pt>
                <c:pt idx="2">
                  <c:v>Relative or friend of household member</c:v>
                </c:pt>
                <c:pt idx="3">
                  <c:v>Other</c:v>
                </c:pt>
                <c:pt idx="4">
                  <c:v>Living rent free</c:v>
                </c:pt>
              </c:strCache>
            </c:strRef>
          </c:cat>
          <c:val>
            <c:numRef>
              <c:f>'DATA FOR CHARTS'!$AI$28:$AM$28</c:f>
              <c:numCache>
                <c:formatCode>General</c:formatCode>
                <c:ptCount val="5"/>
                <c:pt idx="0">
                  <c:v>367</c:v>
                </c:pt>
                <c:pt idx="1">
                  <c:v>12</c:v>
                </c:pt>
                <c:pt idx="2">
                  <c:v>24</c:v>
                </c:pt>
                <c:pt idx="3">
                  <c:v>10</c:v>
                </c:pt>
                <c:pt idx="4">
                  <c:v>47</c:v>
                </c:pt>
              </c:numCache>
            </c:numRef>
          </c:val>
          <c:extLst>
            <c:ext xmlns:c16="http://schemas.microsoft.com/office/drawing/2014/chart" uri="{C3380CC4-5D6E-409C-BE32-E72D297353CC}">
              <c16:uniqueId val="{00000005-5C13-4906-8590-1ADB19D2FB43}"/>
            </c:ext>
          </c:extLst>
        </c:ser>
        <c:dLbls>
          <c:showLegendKey val="0"/>
          <c:showVal val="0"/>
          <c:showCatName val="0"/>
          <c:showSerName val="0"/>
          <c:showPercent val="0"/>
          <c:showBubbleSize val="0"/>
        </c:dLbls>
        <c:gapWidth val="100"/>
        <c:axId val="485939664"/>
        <c:axId val="485942800"/>
      </c:barChart>
      <c:catAx>
        <c:axId val="48593966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42800"/>
        <c:crosses val="autoZero"/>
        <c:auto val="1"/>
        <c:lblAlgn val="ctr"/>
        <c:lblOffset val="100"/>
        <c:noMultiLvlLbl val="0"/>
      </c:catAx>
      <c:valAx>
        <c:axId val="4859428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39664"/>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FOR CHARTS'!$B$13</c:f>
              <c:strCache>
                <c:ptCount val="1"/>
                <c:pt idx="0">
                  <c:v>2021</c:v>
                </c:pt>
              </c:strCache>
            </c:strRef>
          </c:tx>
          <c:spPr>
            <a:solidFill>
              <a:schemeClr val="accent4">
                <a:lumMod val="60000"/>
                <a:lumOff val="40000"/>
              </a:schemeClr>
            </a:solidFill>
            <a:ln>
              <a:solidFill>
                <a:schemeClr val="bg1"/>
              </a:solidFill>
            </a:ln>
            <a:effectLst/>
          </c:spPr>
          <c:invertIfNegative val="0"/>
          <c:cat>
            <c:strRef>
              <c:extLst>
                <c:ext xmlns:c15="http://schemas.microsoft.com/office/drawing/2012/chart" uri="{02D57815-91ED-43cb-92C2-25804820EDAC}">
                  <c15:fullRef>
                    <c15:sqref>'DATA FOR CHARTS'!$C$12:$T$12</c15:sqref>
                  </c15:fullRef>
                </c:ext>
              </c:extLst>
              <c:f>'DATA FOR CHARTS'!$D$12:$T$12</c:f>
              <c:strCache>
                <c:ptCount val="16"/>
                <c:pt idx="0">
                  <c:v>16-19</c:v>
                </c:pt>
                <c:pt idx="1">
                  <c:v>20-24</c:v>
                </c:pt>
                <c:pt idx="2">
                  <c:v>25-29</c:v>
                </c:pt>
                <c:pt idx="3">
                  <c:v>30-34</c:v>
                </c:pt>
                <c:pt idx="4">
                  <c:v>35-39</c:v>
                </c:pt>
                <c:pt idx="5">
                  <c:v>40-44</c:v>
                </c:pt>
                <c:pt idx="6">
                  <c:v>45-49</c:v>
                </c:pt>
                <c:pt idx="7">
                  <c:v>50-54</c:v>
                </c:pt>
                <c:pt idx="8">
                  <c:v>55-59</c:v>
                </c:pt>
                <c:pt idx="9">
                  <c:v>60-64</c:v>
                </c:pt>
                <c:pt idx="10">
                  <c:v>65-69</c:v>
                </c:pt>
                <c:pt idx="11">
                  <c:v>70-74</c:v>
                </c:pt>
                <c:pt idx="12">
                  <c:v>75-79</c:v>
                </c:pt>
                <c:pt idx="13">
                  <c:v>80-84</c:v>
                </c:pt>
                <c:pt idx="14">
                  <c:v>85-89</c:v>
                </c:pt>
                <c:pt idx="15">
                  <c:v>90+</c:v>
                </c:pt>
              </c:strCache>
            </c:strRef>
          </c:cat>
          <c:val>
            <c:numRef>
              <c:extLst>
                <c:ext xmlns:c15="http://schemas.microsoft.com/office/drawing/2012/chart" uri="{02D57815-91ED-43cb-92C2-25804820EDAC}">
                  <c15:fullRef>
                    <c15:sqref>'DATA FOR CHARTS'!$C$13:$T$13</c15:sqref>
                  </c15:fullRef>
                </c:ext>
              </c:extLst>
              <c:f>'DATA FOR CHARTS'!$D$13:$T$13</c:f>
              <c:numCache>
                <c:formatCode>#,##0</c:formatCode>
                <c:ptCount val="17"/>
                <c:pt idx="0">
                  <c:v>242.1126267519158</c:v>
                </c:pt>
                <c:pt idx="1">
                  <c:v>324.19528021989117</c:v>
                </c:pt>
                <c:pt idx="2">
                  <c:v>360.29643060783053</c:v>
                </c:pt>
                <c:pt idx="3">
                  <c:v>430.46753010937221</c:v>
                </c:pt>
                <c:pt idx="4">
                  <c:v>472.40009508227354</c:v>
                </c:pt>
                <c:pt idx="5">
                  <c:v>435.69423025542835</c:v>
                </c:pt>
                <c:pt idx="6">
                  <c:v>477.6060654394912</c:v>
                </c:pt>
                <c:pt idx="7">
                  <c:v>616.31794947489539</c:v>
                </c:pt>
                <c:pt idx="8">
                  <c:v>665.77042363170813</c:v>
                </c:pt>
                <c:pt idx="9">
                  <c:v>600.20285808268477</c:v>
                </c:pt>
                <c:pt idx="10">
                  <c:v>536.61012907724933</c:v>
                </c:pt>
                <c:pt idx="11">
                  <c:v>484.51410292644806</c:v>
                </c:pt>
                <c:pt idx="12">
                  <c:v>389.79809895454622</c:v>
                </c:pt>
                <c:pt idx="13">
                  <c:v>258.77934993779536</c:v>
                </c:pt>
                <c:pt idx="14">
                  <c:v>124.87661474302911</c:v>
                </c:pt>
                <c:pt idx="15">
                  <c:v>35.264637796397864</c:v>
                </c:pt>
              </c:numCache>
            </c:numRef>
          </c:val>
          <c:extLst>
            <c:ext xmlns:c16="http://schemas.microsoft.com/office/drawing/2014/chart" uri="{C3380CC4-5D6E-409C-BE32-E72D297353CC}">
              <c16:uniqueId val="{00000000-7E8B-4F50-A05E-4C9ACEEBBA15}"/>
            </c:ext>
          </c:extLst>
        </c:ser>
        <c:ser>
          <c:idx val="1"/>
          <c:order val="1"/>
          <c:tx>
            <c:strRef>
              <c:f>'DATA FOR CHARTS'!$B$14</c:f>
              <c:strCache>
                <c:ptCount val="1"/>
                <c:pt idx="0">
                  <c:v>2041</c:v>
                </c:pt>
              </c:strCache>
            </c:strRef>
          </c:tx>
          <c:spPr>
            <a:solidFill>
              <a:schemeClr val="accent4"/>
            </a:solidFill>
            <a:ln>
              <a:solidFill>
                <a:schemeClr val="bg1"/>
              </a:solidFill>
            </a:ln>
            <a:effectLst/>
          </c:spPr>
          <c:invertIfNegative val="0"/>
          <c:cat>
            <c:strRef>
              <c:extLst>
                <c:ext xmlns:c15="http://schemas.microsoft.com/office/drawing/2012/chart" uri="{02D57815-91ED-43cb-92C2-25804820EDAC}">
                  <c15:fullRef>
                    <c15:sqref>'DATA FOR CHARTS'!$C$12:$T$12</c15:sqref>
                  </c15:fullRef>
                </c:ext>
              </c:extLst>
              <c:f>'DATA FOR CHARTS'!$D$12:$T$12</c:f>
              <c:strCache>
                <c:ptCount val="16"/>
                <c:pt idx="0">
                  <c:v>16-19</c:v>
                </c:pt>
                <c:pt idx="1">
                  <c:v>20-24</c:v>
                </c:pt>
                <c:pt idx="2">
                  <c:v>25-29</c:v>
                </c:pt>
                <c:pt idx="3">
                  <c:v>30-34</c:v>
                </c:pt>
                <c:pt idx="4">
                  <c:v>35-39</c:v>
                </c:pt>
                <c:pt idx="5">
                  <c:v>40-44</c:v>
                </c:pt>
                <c:pt idx="6">
                  <c:v>45-49</c:v>
                </c:pt>
                <c:pt idx="7">
                  <c:v>50-54</c:v>
                </c:pt>
                <c:pt idx="8">
                  <c:v>55-59</c:v>
                </c:pt>
                <c:pt idx="9">
                  <c:v>60-64</c:v>
                </c:pt>
                <c:pt idx="10">
                  <c:v>65-69</c:v>
                </c:pt>
                <c:pt idx="11">
                  <c:v>70-74</c:v>
                </c:pt>
                <c:pt idx="12">
                  <c:v>75-79</c:v>
                </c:pt>
                <c:pt idx="13">
                  <c:v>80-84</c:v>
                </c:pt>
                <c:pt idx="14">
                  <c:v>85-89</c:v>
                </c:pt>
                <c:pt idx="15">
                  <c:v>90+</c:v>
                </c:pt>
              </c:strCache>
            </c:strRef>
          </c:cat>
          <c:val>
            <c:numRef>
              <c:extLst>
                <c:ext xmlns:c15="http://schemas.microsoft.com/office/drawing/2012/chart" uri="{02D57815-91ED-43cb-92C2-25804820EDAC}">
                  <c15:fullRef>
                    <c15:sqref>'DATA FOR CHARTS'!$C$14:$T$14</c15:sqref>
                  </c15:fullRef>
                </c:ext>
              </c:extLst>
              <c:f>'DATA FOR CHARTS'!$D$14:$T$14</c:f>
              <c:numCache>
                <c:formatCode>#,##0</c:formatCode>
                <c:ptCount val="17"/>
                <c:pt idx="0">
                  <c:v>307.22524788097382</c:v>
                </c:pt>
                <c:pt idx="1">
                  <c:v>287.96383739781777</c:v>
                </c:pt>
                <c:pt idx="2">
                  <c:v>311.44531396219759</c:v>
                </c:pt>
                <c:pt idx="3">
                  <c:v>376.41409688290787</c:v>
                </c:pt>
                <c:pt idx="4">
                  <c:v>424.40645739043913</c:v>
                </c:pt>
                <c:pt idx="5">
                  <c:v>562.65717162738997</c:v>
                </c:pt>
                <c:pt idx="6">
                  <c:v>588.94321827863371</c:v>
                </c:pt>
                <c:pt idx="7">
                  <c:v>639.32677527237911</c:v>
                </c:pt>
                <c:pt idx="8">
                  <c:v>613.45113859321873</c:v>
                </c:pt>
                <c:pt idx="9">
                  <c:v>521.69684593684178</c:v>
                </c:pt>
                <c:pt idx="10">
                  <c:v>500.9059787353309</c:v>
                </c:pt>
                <c:pt idx="11">
                  <c:v>595.86965655822337</c:v>
                </c:pt>
                <c:pt idx="12">
                  <c:v>535.53019520121416</c:v>
                </c:pt>
                <c:pt idx="13">
                  <c:v>430.12572498718862</c:v>
                </c:pt>
                <c:pt idx="14">
                  <c:v>262.37773054313334</c:v>
                </c:pt>
                <c:pt idx="15">
                  <c:v>105.00583362474816</c:v>
                </c:pt>
              </c:numCache>
            </c:numRef>
          </c:val>
          <c:extLst>
            <c:ext xmlns:c16="http://schemas.microsoft.com/office/drawing/2014/chart" uri="{C3380CC4-5D6E-409C-BE32-E72D297353CC}">
              <c16:uniqueId val="{00000001-7E8B-4F50-A05E-4C9ACEEBBA15}"/>
            </c:ext>
          </c:extLst>
        </c:ser>
        <c:dLbls>
          <c:showLegendKey val="0"/>
          <c:showVal val="0"/>
          <c:showCatName val="0"/>
          <c:showSerName val="0"/>
          <c:showPercent val="0"/>
          <c:showBubbleSize val="0"/>
        </c:dLbls>
        <c:gapWidth val="150"/>
        <c:axId val="485940056"/>
        <c:axId val="485937704"/>
      </c:barChart>
      <c:catAx>
        <c:axId val="485940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37704"/>
        <c:crosses val="autoZero"/>
        <c:auto val="1"/>
        <c:lblAlgn val="ctr"/>
        <c:lblOffset val="100"/>
        <c:noMultiLvlLbl val="0"/>
      </c:catAx>
      <c:valAx>
        <c:axId val="485937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Household Population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400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FOR CHARTS'!$U$27</c:f>
              <c:strCache>
                <c:ptCount val="1"/>
                <c:pt idx="0">
                  <c:v>2021</c:v>
                </c:pt>
              </c:strCache>
            </c:strRef>
          </c:tx>
          <c:spPr>
            <a:solidFill>
              <a:schemeClr val="accent1">
                <a:lumMod val="60000"/>
                <a:lumOff val="40000"/>
              </a:schemeClr>
            </a:solidFill>
            <a:ln>
              <a:solidFill>
                <a:schemeClr val="bg1"/>
              </a:solidFill>
            </a:ln>
            <a:effectLst/>
          </c:spPr>
          <c:invertIfNegative val="0"/>
          <c:cat>
            <c:strRef>
              <c:f>'DATA FOR CHARTS'!$V$26:$AB$26</c:f>
              <c:strCache>
                <c:ptCount val="7"/>
                <c:pt idx="0">
                  <c:v>Single person aged under 35</c:v>
                </c:pt>
                <c:pt idx="1">
                  <c:v>Single person aged 35-64</c:v>
                </c:pt>
                <c:pt idx="2">
                  <c:v>Single person aged 65+</c:v>
                </c:pt>
                <c:pt idx="3">
                  <c:v>Couple without children</c:v>
                </c:pt>
                <c:pt idx="4">
                  <c:v>Couple with children</c:v>
                </c:pt>
                <c:pt idx="5">
                  <c:v>Lone parent</c:v>
                </c:pt>
                <c:pt idx="6">
                  <c:v>Other households</c:v>
                </c:pt>
              </c:strCache>
            </c:strRef>
          </c:cat>
          <c:val>
            <c:numRef>
              <c:f>'DATA FOR CHARTS'!$V$27:$AB$27</c:f>
              <c:numCache>
                <c:formatCode>#,##0</c:formatCode>
                <c:ptCount val="7"/>
                <c:pt idx="0">
                  <c:v>72.255786318645818</c:v>
                </c:pt>
                <c:pt idx="1">
                  <c:v>367.43333569424806</c:v>
                </c:pt>
                <c:pt idx="2">
                  <c:v>507.33263636658961</c:v>
                </c:pt>
                <c:pt idx="3">
                  <c:v>652.34726028464547</c:v>
                </c:pt>
                <c:pt idx="4">
                  <c:v>1322.2394610528793</c:v>
                </c:pt>
                <c:pt idx="5">
                  <c:v>165.79440448316785</c:v>
                </c:pt>
                <c:pt idx="6">
                  <c:v>184.02418023306564</c:v>
                </c:pt>
              </c:numCache>
            </c:numRef>
          </c:val>
          <c:extLst>
            <c:ext xmlns:c16="http://schemas.microsoft.com/office/drawing/2014/chart" uri="{C3380CC4-5D6E-409C-BE32-E72D297353CC}">
              <c16:uniqueId val="{00000000-E4D6-424A-9766-A6CD7FDF4D15}"/>
            </c:ext>
          </c:extLst>
        </c:ser>
        <c:ser>
          <c:idx val="1"/>
          <c:order val="1"/>
          <c:tx>
            <c:strRef>
              <c:f>'DATA FOR CHARTS'!$U$28</c:f>
              <c:strCache>
                <c:ptCount val="1"/>
                <c:pt idx="0">
                  <c:v>2041</c:v>
                </c:pt>
              </c:strCache>
            </c:strRef>
          </c:tx>
          <c:spPr>
            <a:solidFill>
              <a:schemeClr val="accent1"/>
            </a:solidFill>
            <a:ln>
              <a:solidFill>
                <a:schemeClr val="bg1"/>
              </a:solidFill>
            </a:ln>
            <a:effectLst/>
          </c:spPr>
          <c:invertIfNegative val="0"/>
          <c:cat>
            <c:strRef>
              <c:f>'DATA FOR CHARTS'!$V$26:$AB$26</c:f>
              <c:strCache>
                <c:ptCount val="7"/>
                <c:pt idx="0">
                  <c:v>Single person aged under 35</c:v>
                </c:pt>
                <c:pt idx="1">
                  <c:v>Single person aged 35-64</c:v>
                </c:pt>
                <c:pt idx="2">
                  <c:v>Single person aged 65+</c:v>
                </c:pt>
                <c:pt idx="3">
                  <c:v>Couple without children</c:v>
                </c:pt>
                <c:pt idx="4">
                  <c:v>Couple with children</c:v>
                </c:pt>
                <c:pt idx="5">
                  <c:v>Lone parent</c:v>
                </c:pt>
                <c:pt idx="6">
                  <c:v>Other households</c:v>
                </c:pt>
              </c:strCache>
            </c:strRef>
          </c:cat>
          <c:val>
            <c:numRef>
              <c:f>'DATA FOR CHARTS'!$V$28:$AB$28</c:f>
              <c:numCache>
                <c:formatCode>#,##0</c:formatCode>
                <c:ptCount val="7"/>
                <c:pt idx="0">
                  <c:v>60.327071333802486</c:v>
                </c:pt>
                <c:pt idx="1">
                  <c:v>387.8579152126274</c:v>
                </c:pt>
                <c:pt idx="2">
                  <c:v>640.99181397733571</c:v>
                </c:pt>
                <c:pt idx="3">
                  <c:v>791.99339386720897</c:v>
                </c:pt>
                <c:pt idx="4">
                  <c:v>1376.013471463225</c:v>
                </c:pt>
                <c:pt idx="5">
                  <c:v>220.40858361216365</c:v>
                </c:pt>
                <c:pt idx="6">
                  <c:v>254.69706108759917</c:v>
                </c:pt>
              </c:numCache>
            </c:numRef>
          </c:val>
          <c:extLst>
            <c:ext xmlns:c16="http://schemas.microsoft.com/office/drawing/2014/chart" uri="{C3380CC4-5D6E-409C-BE32-E72D297353CC}">
              <c16:uniqueId val="{00000001-E4D6-424A-9766-A6CD7FDF4D15}"/>
            </c:ext>
          </c:extLst>
        </c:ser>
        <c:dLbls>
          <c:showLegendKey val="0"/>
          <c:showVal val="0"/>
          <c:showCatName val="0"/>
          <c:showSerName val="0"/>
          <c:showPercent val="0"/>
          <c:showBubbleSize val="0"/>
        </c:dLbls>
        <c:gapWidth val="150"/>
        <c:axId val="485938096"/>
        <c:axId val="485941624"/>
      </c:barChart>
      <c:catAx>
        <c:axId val="485938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41624"/>
        <c:crosses val="autoZero"/>
        <c:auto val="1"/>
        <c:lblAlgn val="ctr"/>
        <c:lblOffset val="100"/>
        <c:noMultiLvlLbl val="0"/>
      </c:catAx>
      <c:valAx>
        <c:axId val="4859416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Households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38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FOR CHARTS'!$U$31</c:f>
              <c:strCache>
                <c:ptCount val="1"/>
                <c:pt idx="0">
                  <c:v>2021-2041</c:v>
                </c:pt>
              </c:strCache>
            </c:strRef>
          </c:tx>
          <c:spPr>
            <a:solidFill>
              <a:schemeClr val="accent3">
                <a:lumMod val="60000"/>
                <a:lumOff val="40000"/>
              </a:schemeClr>
            </a:solidFill>
            <a:ln>
              <a:solidFill>
                <a:schemeClr val="bg1"/>
              </a:solidFill>
            </a:ln>
            <a:effectLst/>
          </c:spPr>
          <c:invertIfNegative val="0"/>
          <c:cat>
            <c:strRef>
              <c:f>'DATA FOR CHARTS'!$V$30:$AB$30</c:f>
              <c:strCache>
                <c:ptCount val="7"/>
                <c:pt idx="0">
                  <c:v>Single person aged under 35</c:v>
                </c:pt>
                <c:pt idx="1">
                  <c:v>Single person aged 35-64</c:v>
                </c:pt>
                <c:pt idx="2">
                  <c:v>Single person aged 65+</c:v>
                </c:pt>
                <c:pt idx="3">
                  <c:v>Couple without children</c:v>
                </c:pt>
                <c:pt idx="4">
                  <c:v>Couple with children</c:v>
                </c:pt>
                <c:pt idx="5">
                  <c:v>Lone parent</c:v>
                </c:pt>
                <c:pt idx="6">
                  <c:v>Other households</c:v>
                </c:pt>
              </c:strCache>
            </c:strRef>
          </c:cat>
          <c:val>
            <c:numRef>
              <c:f>'DATA FOR CHARTS'!$V$31:$AB$31</c:f>
              <c:numCache>
                <c:formatCode>\+#,##0;\-#,##0;0</c:formatCode>
                <c:ptCount val="7"/>
                <c:pt idx="0">
                  <c:v>-11.928714984843332</c:v>
                </c:pt>
                <c:pt idx="1">
                  <c:v>20.424579518379346</c:v>
                </c:pt>
                <c:pt idx="2">
                  <c:v>133.6591776107461</c:v>
                </c:pt>
                <c:pt idx="3">
                  <c:v>139.64613358256349</c:v>
                </c:pt>
                <c:pt idx="4">
                  <c:v>53.774010410345682</c:v>
                </c:pt>
                <c:pt idx="5">
                  <c:v>54.614179128995801</c:v>
                </c:pt>
                <c:pt idx="6">
                  <c:v>70.672880854533531</c:v>
                </c:pt>
              </c:numCache>
            </c:numRef>
          </c:val>
          <c:extLst>
            <c:ext xmlns:c16="http://schemas.microsoft.com/office/drawing/2014/chart" uri="{C3380CC4-5D6E-409C-BE32-E72D297353CC}">
              <c16:uniqueId val="{00000000-DAB5-4397-83B3-3ABBDE9F3B1D}"/>
            </c:ext>
          </c:extLst>
        </c:ser>
        <c:dLbls>
          <c:showLegendKey val="0"/>
          <c:showVal val="0"/>
          <c:showCatName val="0"/>
          <c:showSerName val="0"/>
          <c:showPercent val="0"/>
          <c:showBubbleSize val="0"/>
        </c:dLbls>
        <c:gapWidth val="150"/>
        <c:axId val="485938488"/>
        <c:axId val="485942016"/>
      </c:barChart>
      <c:catAx>
        <c:axId val="48593848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42016"/>
        <c:crosses val="autoZero"/>
        <c:auto val="1"/>
        <c:lblAlgn val="ctr"/>
        <c:lblOffset val="100"/>
        <c:noMultiLvlLbl val="0"/>
      </c:catAx>
      <c:valAx>
        <c:axId val="4859420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Net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59384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'DATA FOR CHARTS'!$B$17</c:f>
              <c:strCache>
                <c:ptCount val="1"/>
                <c:pt idx="0">
                  <c:v>2021-2041</c:v>
                </c:pt>
              </c:strCache>
            </c:strRef>
          </c:tx>
          <c:spPr>
            <a:solidFill>
              <a:schemeClr val="accent2">
                <a:lumMod val="60000"/>
                <a:lumOff val="40000"/>
              </a:schemeClr>
            </a:solidFill>
            <a:ln>
              <a:solidFill>
                <a:schemeClr val="bg1"/>
              </a:solidFill>
            </a:ln>
            <a:effectLst/>
          </c:spPr>
          <c:invertIfNegative val="0"/>
          <c:cat>
            <c:strRef>
              <c:extLst>
                <c:ext xmlns:c15="http://schemas.microsoft.com/office/drawing/2012/chart" uri="{02D57815-91ED-43cb-92C2-25804820EDAC}">
                  <c15:fullRef>
                    <c15:sqref>'DATA FOR CHARTS'!$C$16:$T$16</c15:sqref>
                  </c15:fullRef>
                </c:ext>
              </c:extLst>
              <c:f>'DATA FOR CHARTS'!$D$16:$T$16</c:f>
              <c:strCache>
                <c:ptCount val="16"/>
                <c:pt idx="0">
                  <c:v>16-19</c:v>
                </c:pt>
                <c:pt idx="1">
                  <c:v>20-24</c:v>
                </c:pt>
                <c:pt idx="2">
                  <c:v>25-29</c:v>
                </c:pt>
                <c:pt idx="3">
                  <c:v>30-34</c:v>
                </c:pt>
                <c:pt idx="4">
                  <c:v>35-39</c:v>
                </c:pt>
                <c:pt idx="5">
                  <c:v>40-44</c:v>
                </c:pt>
                <c:pt idx="6">
                  <c:v>45-49</c:v>
                </c:pt>
                <c:pt idx="7">
                  <c:v>50-54</c:v>
                </c:pt>
                <c:pt idx="8">
                  <c:v>55-59</c:v>
                </c:pt>
                <c:pt idx="9">
                  <c:v>60-64</c:v>
                </c:pt>
                <c:pt idx="10">
                  <c:v>65-69</c:v>
                </c:pt>
                <c:pt idx="11">
                  <c:v>70-74</c:v>
                </c:pt>
                <c:pt idx="12">
                  <c:v>75-79</c:v>
                </c:pt>
                <c:pt idx="13">
                  <c:v>80-84</c:v>
                </c:pt>
                <c:pt idx="14">
                  <c:v>85-89</c:v>
                </c:pt>
                <c:pt idx="15">
                  <c:v>90+</c:v>
                </c:pt>
              </c:strCache>
            </c:strRef>
          </c:cat>
          <c:val>
            <c:numRef>
              <c:extLst>
                <c:ext xmlns:c15="http://schemas.microsoft.com/office/drawing/2012/chart" uri="{02D57815-91ED-43cb-92C2-25804820EDAC}">
                  <c15:fullRef>
                    <c15:sqref>'DATA FOR CHARTS'!$C$17:$T$17</c15:sqref>
                  </c15:fullRef>
                </c:ext>
              </c:extLst>
              <c:f>'DATA FOR CHARTS'!$D$17:$T$17</c:f>
              <c:numCache>
                <c:formatCode>\+#,##0;\-#,##0;0</c:formatCode>
                <c:ptCount val="17"/>
                <c:pt idx="0">
                  <c:v>65.112621129058027</c:v>
                </c:pt>
                <c:pt idx="1">
                  <c:v>-36.231442822073404</c:v>
                </c:pt>
                <c:pt idx="2">
                  <c:v>-48.851116645632942</c:v>
                </c:pt>
                <c:pt idx="3">
                  <c:v>-54.053433226464335</c:v>
                </c:pt>
                <c:pt idx="4">
                  <c:v>-47.993637691834408</c:v>
                </c:pt>
                <c:pt idx="5">
                  <c:v>126.96294137196162</c:v>
                </c:pt>
                <c:pt idx="6">
                  <c:v>111.3371528391425</c:v>
                </c:pt>
                <c:pt idx="7">
                  <c:v>23.008825797483723</c:v>
                </c:pt>
                <c:pt idx="8">
                  <c:v>-52.319285038489397</c:v>
                </c:pt>
                <c:pt idx="9">
                  <c:v>-78.506012145842988</c:v>
                </c:pt>
                <c:pt idx="10">
                  <c:v>-35.704150341918421</c:v>
                </c:pt>
                <c:pt idx="11">
                  <c:v>111.35555363177531</c:v>
                </c:pt>
                <c:pt idx="12">
                  <c:v>145.73209624666794</c:v>
                </c:pt>
                <c:pt idx="13">
                  <c:v>171.34637504939326</c:v>
                </c:pt>
                <c:pt idx="14">
                  <c:v>137.50111580010423</c:v>
                </c:pt>
                <c:pt idx="15">
                  <c:v>69.7411958283503</c:v>
                </c:pt>
                <c:pt idx="16">
                  <c:v>0</c:v>
                </c:pt>
              </c:numCache>
            </c:numRef>
          </c:val>
          <c:extLst>
            <c:ext xmlns:c16="http://schemas.microsoft.com/office/drawing/2014/chart" uri="{C3380CC4-5D6E-409C-BE32-E72D297353CC}">
              <c16:uniqueId val="{00000000-0495-4BAF-BE4F-49379727CB0E}"/>
            </c:ext>
          </c:extLst>
        </c:ser>
        <c:dLbls>
          <c:showLegendKey val="0"/>
          <c:showVal val="0"/>
          <c:showCatName val="0"/>
          <c:showSerName val="0"/>
          <c:showPercent val="0"/>
          <c:showBubbleSize val="0"/>
        </c:dLbls>
        <c:gapWidth val="150"/>
        <c:axId val="487565256"/>
        <c:axId val="487568000"/>
      </c:barChart>
      <c:catAx>
        <c:axId val="48756525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8000"/>
        <c:crosses val="autoZero"/>
        <c:auto val="1"/>
        <c:lblAlgn val="ctr"/>
        <c:lblOffset val="100"/>
        <c:noMultiLvlLbl val="0"/>
      </c:catAx>
      <c:valAx>
        <c:axId val="4875680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Net Change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52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'DATA FOR CHARTS'!$AH$22</c:f>
              <c:strCache>
                <c:ptCount val="1"/>
                <c:pt idx="0">
                  <c:v>2001</c:v>
                </c:pt>
              </c:strCache>
            </c:strRef>
          </c:tx>
          <c:spPr>
            <a:solidFill>
              <a:schemeClr val="bg2">
                <a:lumMod val="90000"/>
              </a:schemeClr>
            </a:solidFill>
            <a:ln w="19050">
              <a:solidFill>
                <a:schemeClr val="bg1"/>
              </a:solidFill>
              <a:prstDash val="solid"/>
            </a:ln>
            <a:effectLst/>
          </c:spPr>
          <c:invertIfNegative val="0"/>
          <c:dPt>
            <c:idx val="0"/>
            <c:invertIfNegative val="0"/>
            <c:bubble3D val="0"/>
            <c:extLst>
              <c:ext xmlns:c16="http://schemas.microsoft.com/office/drawing/2014/chart" uri="{C3380CC4-5D6E-409C-BE32-E72D297353CC}">
                <c16:uniqueId val="{00000001-DFD9-4C87-9BFC-C822510A6D1F}"/>
              </c:ext>
            </c:extLst>
          </c:dPt>
          <c:dPt>
            <c:idx val="1"/>
            <c:invertIfNegative val="0"/>
            <c:bubble3D val="0"/>
            <c:extLst>
              <c:ext xmlns:c16="http://schemas.microsoft.com/office/drawing/2014/chart" uri="{C3380CC4-5D6E-409C-BE32-E72D297353CC}">
                <c16:uniqueId val="{00000003-DFD9-4C87-9BFC-C822510A6D1F}"/>
              </c:ext>
            </c:extLst>
          </c:dPt>
          <c:dPt>
            <c:idx val="2"/>
            <c:invertIfNegative val="0"/>
            <c:bubble3D val="0"/>
            <c:extLst>
              <c:ext xmlns:c16="http://schemas.microsoft.com/office/drawing/2014/chart" uri="{C3380CC4-5D6E-409C-BE32-E72D297353CC}">
                <c16:uniqueId val="{00000005-DFD9-4C87-9BFC-C822510A6D1F}"/>
              </c:ext>
            </c:extLst>
          </c:dPt>
          <c:dPt>
            <c:idx val="3"/>
            <c:invertIfNegative val="0"/>
            <c:bubble3D val="0"/>
            <c:extLst>
              <c:ext xmlns:c16="http://schemas.microsoft.com/office/drawing/2014/chart" uri="{C3380CC4-5D6E-409C-BE32-E72D297353CC}">
                <c16:uniqueId val="{00000007-DFD9-4C87-9BFC-C822510A6D1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FOR CHARTS'!$AI$21:$AL$21</c:f>
              <c:strCache>
                <c:ptCount val="4"/>
                <c:pt idx="0">
                  <c:v>Owned</c:v>
                </c:pt>
                <c:pt idx="1">
                  <c:v>Shared ownership</c:v>
                </c:pt>
                <c:pt idx="2">
                  <c:v>Social rented</c:v>
                </c:pt>
                <c:pt idx="3">
                  <c:v>Private Rented</c:v>
                </c:pt>
              </c:strCache>
            </c:strRef>
          </c:cat>
          <c:val>
            <c:numRef>
              <c:f>'DATA FOR CHARTS'!$AI$22:$AL$22</c:f>
              <c:numCache>
                <c:formatCode>General</c:formatCode>
                <c:ptCount val="4"/>
                <c:pt idx="0">
                  <c:v>2117</c:v>
                </c:pt>
                <c:pt idx="1">
                  <c:v>12</c:v>
                </c:pt>
                <c:pt idx="2">
                  <c:v>345</c:v>
                </c:pt>
                <c:pt idx="3">
                  <c:v>376</c:v>
                </c:pt>
              </c:numCache>
            </c:numRef>
          </c:val>
          <c:extLst>
            <c:ext xmlns:c16="http://schemas.microsoft.com/office/drawing/2014/chart" uri="{C3380CC4-5D6E-409C-BE32-E72D297353CC}">
              <c16:uniqueId val="{00000008-DFD9-4C87-9BFC-C822510A6D1F}"/>
            </c:ext>
          </c:extLst>
        </c:ser>
        <c:ser>
          <c:idx val="0"/>
          <c:order val="1"/>
          <c:tx>
            <c:strRef>
              <c:f>'DATA FOR CHARTS'!$AH$23</c:f>
              <c:strCache>
                <c:ptCount val="1"/>
                <c:pt idx="0">
                  <c:v>2011</c:v>
                </c:pt>
              </c:strCache>
            </c:strRef>
          </c:tx>
          <c:spPr>
            <a:solidFill>
              <a:schemeClr val="bg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'DATA FOR CHARTS'!$AI$21:$AL$21</c:f>
              <c:strCache>
                <c:ptCount val="4"/>
                <c:pt idx="0">
                  <c:v>Owned</c:v>
                </c:pt>
                <c:pt idx="1">
                  <c:v>Shared ownership</c:v>
                </c:pt>
                <c:pt idx="2">
                  <c:v>Social rented</c:v>
                </c:pt>
                <c:pt idx="3">
                  <c:v>Private Rented</c:v>
                </c:pt>
              </c:strCache>
            </c:strRef>
          </c:cat>
          <c:val>
            <c:numRef>
              <c:f>'DATA FOR CHARTS'!$AI$23:$AL$23</c:f>
              <c:numCache>
                <c:formatCode>General</c:formatCode>
                <c:ptCount val="4"/>
                <c:pt idx="0">
                  <c:v>2179</c:v>
                </c:pt>
                <c:pt idx="1">
                  <c:v>16</c:v>
                </c:pt>
                <c:pt idx="2">
                  <c:v>334</c:v>
                </c:pt>
                <c:pt idx="3">
                  <c:v>460</c:v>
                </c:pt>
              </c:numCache>
            </c:numRef>
          </c:val>
          <c:extLst>
            <c:ext xmlns:c16="http://schemas.microsoft.com/office/drawing/2014/chart" uri="{C3380CC4-5D6E-409C-BE32-E72D297353CC}">
              <c16:uniqueId val="{00000009-DFD9-4C87-9BFC-C822510A6D1F}"/>
            </c:ext>
          </c:extLst>
        </c:ser>
        <c:dLbls>
          <c:showLegendKey val="0"/>
          <c:showVal val="0"/>
          <c:showCatName val="0"/>
          <c:showSerName val="0"/>
          <c:showPercent val="0"/>
          <c:showBubbleSize val="0"/>
        </c:dLbls>
        <c:gapWidth val="100"/>
        <c:axId val="487568392"/>
        <c:axId val="487564472"/>
      </c:barChart>
      <c:catAx>
        <c:axId val="4875683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4472"/>
        <c:crosses val="autoZero"/>
        <c:auto val="1"/>
        <c:lblAlgn val="ctr"/>
        <c:lblOffset val="100"/>
        <c:noMultiLvlLbl val="0"/>
      </c:catAx>
      <c:valAx>
        <c:axId val="487564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8392"/>
        <c:crosses val="autoZero"/>
        <c:crossBetween val="between"/>
      </c:valAx>
      <c:spPr>
        <a:solidFill>
          <a:schemeClr val="bg1"/>
        </a:solid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'DATA FOR CHARTS'!$M$48</c:f>
              <c:strCache>
                <c:ptCount val="1"/>
                <c:pt idx="0">
                  <c:v>Owned</c:v>
                </c:pt>
              </c:strCache>
            </c:strRef>
          </c:tx>
          <c:spPr>
            <a:solidFill>
              <a:schemeClr val="accent4">
                <a:lumMod val="60000"/>
                <a:lumOff val="40000"/>
              </a:schemeClr>
            </a:solidFill>
            <a:ln>
              <a:solidFill>
                <a:schemeClr val="bg1"/>
              </a:solidFill>
            </a:ln>
            <a:effectLst/>
          </c:spPr>
          <c:invertIfNegative val="0"/>
          <c:cat>
            <c:strRef>
              <c:f>'DATA FOR CHARTS'!$N$47:$Q$47</c:f>
              <c:strCache>
                <c:ptCount val="4"/>
                <c:pt idx="0">
                  <c:v>Age under 25</c:v>
                </c:pt>
                <c:pt idx="1">
                  <c:v>Age 25 to 44</c:v>
                </c:pt>
                <c:pt idx="2">
                  <c:v>Age 45 to 64</c:v>
                </c:pt>
                <c:pt idx="3">
                  <c:v>Age 65 and over</c:v>
                </c:pt>
              </c:strCache>
            </c:strRef>
          </c:cat>
          <c:val>
            <c:numRef>
              <c:f>'DATA FOR CHARTS'!$N$48:$Q$48</c:f>
              <c:numCache>
                <c:formatCode>General</c:formatCode>
                <c:ptCount val="4"/>
                <c:pt idx="0">
                  <c:v>5.7654783592794461</c:v>
                </c:pt>
                <c:pt idx="1">
                  <c:v>422.17579694168109</c:v>
                </c:pt>
                <c:pt idx="2">
                  <c:v>1105.8326132303241</c:v>
                </c:pt>
                <c:pt idx="3">
                  <c:v>937.00101344591098</c:v>
                </c:pt>
              </c:numCache>
            </c:numRef>
          </c:val>
          <c:extLst>
            <c:ext xmlns:c16="http://schemas.microsoft.com/office/drawing/2014/chart" uri="{C3380CC4-5D6E-409C-BE32-E72D297353CC}">
              <c16:uniqueId val="{00000000-1CED-41DA-BDB7-E59CADD05F90}"/>
            </c:ext>
          </c:extLst>
        </c:ser>
        <c:ser>
          <c:idx val="1"/>
          <c:order val="1"/>
          <c:tx>
            <c:strRef>
              <c:f>'DATA FOR CHARTS'!$M$49</c:f>
              <c:strCache>
                <c:ptCount val="1"/>
                <c:pt idx="0">
                  <c:v>Social rented</c:v>
                </c:pt>
              </c:strCache>
            </c:strRef>
          </c:tx>
          <c:spPr>
            <a:solidFill>
              <a:schemeClr val="bg1">
                <a:lumMod val="75000"/>
              </a:schemeClr>
            </a:solidFill>
            <a:ln>
              <a:solidFill>
                <a:schemeClr val="bg1"/>
              </a:solidFill>
            </a:ln>
            <a:effectLst/>
          </c:spPr>
          <c:invertIfNegative val="0"/>
          <c:cat>
            <c:strRef>
              <c:f>'DATA FOR CHARTS'!$N$47:$Q$47</c:f>
              <c:strCache>
                <c:ptCount val="4"/>
                <c:pt idx="0">
                  <c:v>Age under 25</c:v>
                </c:pt>
                <c:pt idx="1">
                  <c:v>Age 25 to 44</c:v>
                </c:pt>
                <c:pt idx="2">
                  <c:v>Age 45 to 64</c:v>
                </c:pt>
                <c:pt idx="3">
                  <c:v>Age 65 and over</c:v>
                </c:pt>
              </c:strCache>
            </c:strRef>
          </c:cat>
          <c:val>
            <c:numRef>
              <c:f>'DATA FOR CHARTS'!$N$49:$Q$49</c:f>
              <c:numCache>
                <c:formatCode>General</c:formatCode>
                <c:ptCount val="4"/>
                <c:pt idx="0">
                  <c:v>20.392259979710978</c:v>
                </c:pt>
                <c:pt idx="1">
                  <c:v>109.9223505454889</c:v>
                </c:pt>
                <c:pt idx="2">
                  <c:v>120.62272067406499</c:v>
                </c:pt>
                <c:pt idx="3">
                  <c:v>160.4787215668247</c:v>
                </c:pt>
              </c:numCache>
            </c:numRef>
          </c:val>
          <c:extLst>
            <c:ext xmlns:c16="http://schemas.microsoft.com/office/drawing/2014/chart" uri="{C3380CC4-5D6E-409C-BE32-E72D297353CC}">
              <c16:uniqueId val="{00000001-1CED-41DA-BDB7-E59CADD05F90}"/>
            </c:ext>
          </c:extLst>
        </c:ser>
        <c:ser>
          <c:idx val="2"/>
          <c:order val="2"/>
          <c:tx>
            <c:strRef>
              <c:f>'DATA FOR CHARTS'!$M$50</c:f>
              <c:strCache>
                <c:ptCount val="1"/>
                <c:pt idx="0">
                  <c:v>Private rented</c:v>
                </c:pt>
              </c:strCache>
            </c:strRef>
          </c:tx>
          <c:spPr>
            <a:solidFill>
              <a:schemeClr val="bg1">
                <a:lumMod val="50000"/>
              </a:schemeClr>
            </a:solidFill>
            <a:ln>
              <a:solidFill>
                <a:schemeClr val="bg1"/>
              </a:solidFill>
            </a:ln>
            <a:effectLst/>
          </c:spPr>
          <c:invertIfNegative val="0"/>
          <c:cat>
            <c:strRef>
              <c:f>'DATA FOR CHARTS'!$N$47:$Q$47</c:f>
              <c:strCache>
                <c:ptCount val="4"/>
                <c:pt idx="0">
                  <c:v>Age under 25</c:v>
                </c:pt>
                <c:pt idx="1">
                  <c:v>Age 25 to 44</c:v>
                </c:pt>
                <c:pt idx="2">
                  <c:v>Age 45 to 64</c:v>
                </c:pt>
                <c:pt idx="3">
                  <c:v>Age 65 and over</c:v>
                </c:pt>
              </c:strCache>
            </c:strRef>
          </c:cat>
          <c:val>
            <c:numRef>
              <c:f>'DATA FOR CHARTS'!$N$50:$Q$50</c:f>
              <c:numCache>
                <c:formatCode>General</c:formatCode>
                <c:ptCount val="4"/>
                <c:pt idx="0">
                  <c:v>21.094828466193178</c:v>
                </c:pt>
                <c:pt idx="1">
                  <c:v>180.32091345925917</c:v>
                </c:pt>
                <c:pt idx="2">
                  <c:v>120.74261314616473</c:v>
                </c:pt>
                <c:pt idx="3">
                  <c:v>67.077754618337138</c:v>
                </c:pt>
              </c:numCache>
            </c:numRef>
          </c:val>
          <c:extLst>
            <c:ext xmlns:c16="http://schemas.microsoft.com/office/drawing/2014/chart" uri="{C3380CC4-5D6E-409C-BE32-E72D297353CC}">
              <c16:uniqueId val="{00000002-1CED-41DA-BDB7-E59CADD05F90}"/>
            </c:ext>
          </c:extLst>
        </c:ser>
        <c:dLbls>
          <c:showLegendKey val="0"/>
          <c:showVal val="0"/>
          <c:showCatName val="0"/>
          <c:showSerName val="0"/>
          <c:showPercent val="0"/>
          <c:showBubbleSize val="0"/>
        </c:dLbls>
        <c:gapWidth val="150"/>
        <c:overlap val="100"/>
        <c:axId val="487563688"/>
        <c:axId val="487564080"/>
      </c:barChart>
      <c:catAx>
        <c:axId val="487563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4080"/>
        <c:crosses val="autoZero"/>
        <c:auto val="1"/>
        <c:lblAlgn val="ctr"/>
        <c:lblOffset val="100"/>
        <c:noMultiLvlLbl val="0"/>
      </c:catAx>
      <c:valAx>
        <c:axId val="487564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 of households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368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'DATA FOR CHARTS'!$C$48</c:f>
              <c:strCache>
                <c:ptCount val="1"/>
                <c:pt idx="0">
                  <c:v>Owned</c:v>
                </c:pt>
              </c:strCache>
            </c:strRef>
          </c:tx>
          <c:spPr>
            <a:solidFill>
              <a:schemeClr val="accent4"/>
            </a:solidFill>
            <a:ln>
              <a:solidFill>
                <a:schemeClr val="bg1"/>
              </a:solidFill>
            </a:ln>
            <a:effectLst/>
          </c:spPr>
          <c:invertIfNegative val="0"/>
          <c:cat>
            <c:strRef>
              <c:f>'DATA FOR CHARTS'!$D$47:$I$47</c:f>
              <c:strCache>
                <c:ptCount val="6"/>
                <c:pt idx="0">
                  <c:v>Single person aged under 65</c:v>
                </c:pt>
                <c:pt idx="1">
                  <c:v>Single person aged 65+</c:v>
                </c:pt>
                <c:pt idx="2">
                  <c:v>Couple without children</c:v>
                </c:pt>
                <c:pt idx="3">
                  <c:v>Couple with children</c:v>
                </c:pt>
                <c:pt idx="4">
                  <c:v>Lone parent</c:v>
                </c:pt>
                <c:pt idx="5">
                  <c:v>Other households</c:v>
                </c:pt>
              </c:strCache>
            </c:strRef>
          </c:cat>
          <c:val>
            <c:numRef>
              <c:f>'DATA FOR CHARTS'!$D$48:$I$48</c:f>
              <c:numCache>
                <c:formatCode>General</c:formatCode>
                <c:ptCount val="6"/>
                <c:pt idx="0">
                  <c:v>250.53296047445073</c:v>
                </c:pt>
                <c:pt idx="1">
                  <c:v>362.28941446642472</c:v>
                </c:pt>
                <c:pt idx="2">
                  <c:v>1132.5114697608619</c:v>
                </c:pt>
                <c:pt idx="3">
                  <c:v>528.22344989589317</c:v>
                </c:pt>
                <c:pt idx="4">
                  <c:v>56.81596248481722</c:v>
                </c:pt>
                <c:pt idx="5">
                  <c:v>140.4016448947479</c:v>
                </c:pt>
              </c:numCache>
            </c:numRef>
          </c:val>
          <c:extLst>
            <c:ext xmlns:c16="http://schemas.microsoft.com/office/drawing/2014/chart" uri="{C3380CC4-5D6E-409C-BE32-E72D297353CC}">
              <c16:uniqueId val="{00000000-4FB6-4C89-909F-7906544649C8}"/>
            </c:ext>
          </c:extLst>
        </c:ser>
        <c:ser>
          <c:idx val="1"/>
          <c:order val="1"/>
          <c:tx>
            <c:strRef>
              <c:f>'DATA FOR CHARTS'!$C$49</c:f>
              <c:strCache>
                <c:ptCount val="1"/>
                <c:pt idx="0">
                  <c:v>Social rented</c:v>
                </c:pt>
              </c:strCache>
            </c:strRef>
          </c:tx>
          <c:spPr>
            <a:solidFill>
              <a:schemeClr val="accent4">
                <a:lumMod val="60000"/>
                <a:lumOff val="40000"/>
              </a:schemeClr>
            </a:solidFill>
            <a:ln>
              <a:solidFill>
                <a:schemeClr val="bg1"/>
              </a:solidFill>
            </a:ln>
            <a:effectLst/>
          </c:spPr>
          <c:invertIfNegative val="0"/>
          <c:cat>
            <c:strRef>
              <c:f>'DATA FOR CHARTS'!$D$47:$I$47</c:f>
              <c:strCache>
                <c:ptCount val="6"/>
                <c:pt idx="0">
                  <c:v>Single person aged under 65</c:v>
                </c:pt>
                <c:pt idx="1">
                  <c:v>Single person aged 65+</c:v>
                </c:pt>
                <c:pt idx="2">
                  <c:v>Couple without children</c:v>
                </c:pt>
                <c:pt idx="3">
                  <c:v>Couple with children</c:v>
                </c:pt>
                <c:pt idx="4">
                  <c:v>Lone parent</c:v>
                </c:pt>
                <c:pt idx="5">
                  <c:v>Other households</c:v>
                </c:pt>
              </c:strCache>
            </c:strRef>
          </c:cat>
          <c:val>
            <c:numRef>
              <c:f>'DATA FOR CHARTS'!$D$49:$I$49</c:f>
              <c:numCache>
                <c:formatCode>General</c:formatCode>
                <c:ptCount val="6"/>
                <c:pt idx="0">
                  <c:v>73.702077163895723</c:v>
                </c:pt>
                <c:pt idx="1">
                  <c:v>105.22916535435967</c:v>
                </c:pt>
                <c:pt idx="2">
                  <c:v>93.3900194888611</c:v>
                </c:pt>
                <c:pt idx="3">
                  <c:v>59.493207484899614</c:v>
                </c:pt>
                <c:pt idx="4">
                  <c:v>58.51399210445512</c:v>
                </c:pt>
                <c:pt idx="5">
                  <c:v>21.087591169618339</c:v>
                </c:pt>
              </c:numCache>
            </c:numRef>
          </c:val>
          <c:extLst>
            <c:ext xmlns:c16="http://schemas.microsoft.com/office/drawing/2014/chart" uri="{C3380CC4-5D6E-409C-BE32-E72D297353CC}">
              <c16:uniqueId val="{00000001-4FB6-4C89-909F-7906544649C8}"/>
            </c:ext>
          </c:extLst>
        </c:ser>
        <c:ser>
          <c:idx val="2"/>
          <c:order val="2"/>
          <c:tx>
            <c:strRef>
              <c:f>'DATA FOR CHARTS'!$C$50</c:f>
              <c:strCache>
                <c:ptCount val="1"/>
                <c:pt idx="0">
                  <c:v>Private rented</c:v>
                </c:pt>
              </c:strCache>
            </c:strRef>
          </c:tx>
          <c:spPr>
            <a:solidFill>
              <a:schemeClr val="bg1">
                <a:lumMod val="75000"/>
              </a:schemeClr>
            </a:solidFill>
            <a:ln>
              <a:solidFill>
                <a:schemeClr val="bg1"/>
              </a:solidFill>
            </a:ln>
            <a:effectLst/>
          </c:spPr>
          <c:invertIfNegative val="0"/>
          <c:cat>
            <c:strRef>
              <c:f>'DATA FOR CHARTS'!$D$47:$I$47</c:f>
              <c:strCache>
                <c:ptCount val="6"/>
                <c:pt idx="0">
                  <c:v>Single person aged under 65</c:v>
                </c:pt>
                <c:pt idx="1">
                  <c:v>Single person aged 65+</c:v>
                </c:pt>
                <c:pt idx="2">
                  <c:v>Couple without children</c:v>
                </c:pt>
                <c:pt idx="3">
                  <c:v>Couple with children</c:v>
                </c:pt>
                <c:pt idx="4">
                  <c:v>Lone parent</c:v>
                </c:pt>
                <c:pt idx="5">
                  <c:v>Other households</c:v>
                </c:pt>
              </c:strCache>
            </c:strRef>
          </c:cat>
          <c:val>
            <c:numRef>
              <c:f>'DATA FOR CHARTS'!$D$50:$I$50</c:f>
              <c:numCache>
                <c:formatCode>General</c:formatCode>
                <c:ptCount val="6"/>
                <c:pt idx="0">
                  <c:v>115.45408437454742</c:v>
                </c:pt>
                <c:pt idx="1">
                  <c:v>39.814056545805258</c:v>
                </c:pt>
                <c:pt idx="2">
                  <c:v>96.337971803153764</c:v>
                </c:pt>
                <c:pt idx="3">
                  <c:v>64.630602903853102</c:v>
                </c:pt>
                <c:pt idx="4">
                  <c:v>50.46444989389547</c:v>
                </c:pt>
                <c:pt idx="5">
                  <c:v>22.534944168699223</c:v>
                </c:pt>
              </c:numCache>
            </c:numRef>
          </c:val>
          <c:extLst>
            <c:ext xmlns:c16="http://schemas.microsoft.com/office/drawing/2014/chart" uri="{C3380CC4-5D6E-409C-BE32-E72D297353CC}">
              <c16:uniqueId val="{00000002-4FB6-4C89-909F-7906544649C8}"/>
            </c:ext>
          </c:extLst>
        </c:ser>
        <c:ser>
          <c:idx val="3"/>
          <c:order val="3"/>
          <c:tx>
            <c:strRef>
              <c:f>'DATA FOR CHARTS'!$C$51</c:f>
              <c:strCache>
                <c:ptCount val="1"/>
              </c:strCache>
            </c:strRef>
          </c:tx>
          <c:spPr>
            <a:solidFill>
              <a:schemeClr val="bg1">
                <a:lumMod val="50000"/>
              </a:schemeClr>
            </a:solidFill>
            <a:ln>
              <a:solidFill>
                <a:schemeClr val="bg1"/>
              </a:solidFill>
            </a:ln>
            <a:effectLst/>
          </c:spPr>
          <c:invertIfNegative val="0"/>
          <c:cat>
            <c:strRef>
              <c:f>'DATA FOR CHARTS'!$D$47:$I$47</c:f>
              <c:strCache>
                <c:ptCount val="6"/>
                <c:pt idx="0">
                  <c:v>Single person aged under 65</c:v>
                </c:pt>
                <c:pt idx="1">
                  <c:v>Single person aged 65+</c:v>
                </c:pt>
                <c:pt idx="2">
                  <c:v>Couple without children</c:v>
                </c:pt>
                <c:pt idx="3">
                  <c:v>Couple with children</c:v>
                </c:pt>
                <c:pt idx="4">
                  <c:v>Lone parent</c:v>
                </c:pt>
                <c:pt idx="5">
                  <c:v>Other households</c:v>
                </c:pt>
              </c:strCache>
            </c:strRef>
          </c:cat>
          <c:val>
            <c:numRef>
              <c:f>'DATA FOR CHARTS'!$D$51:$I$51</c:f>
              <c:numCache>
                <c:formatCode>General</c:formatCode>
                <c:ptCount val="6"/>
              </c:numCache>
            </c:numRef>
          </c:val>
          <c:extLst>
            <c:ext xmlns:c16="http://schemas.microsoft.com/office/drawing/2014/chart" uri="{C3380CC4-5D6E-409C-BE32-E72D297353CC}">
              <c16:uniqueId val="{00000003-4FB6-4C89-909F-7906544649C8}"/>
            </c:ext>
          </c:extLst>
        </c:ser>
        <c:dLbls>
          <c:showLegendKey val="0"/>
          <c:showVal val="0"/>
          <c:showCatName val="0"/>
          <c:showSerName val="0"/>
          <c:showPercent val="0"/>
          <c:showBubbleSize val="0"/>
        </c:dLbls>
        <c:gapWidth val="150"/>
        <c:overlap val="100"/>
        <c:axId val="487566432"/>
        <c:axId val="487567608"/>
      </c:barChart>
      <c:catAx>
        <c:axId val="487566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7608"/>
        <c:crosses val="autoZero"/>
        <c:auto val="1"/>
        <c:lblAlgn val="ctr"/>
        <c:lblOffset val="100"/>
        <c:noMultiLvlLbl val="0"/>
      </c:catAx>
      <c:valAx>
        <c:axId val="487567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 of households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5664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spPr>
            <a:ln w="19050">
              <a:solidFill>
                <a:schemeClr val="bg1"/>
              </a:solidFill>
              <a:prstDash val="solid"/>
            </a:ln>
          </c:spPr>
          <c:dPt>
            <c:idx val="0"/>
            <c:bubble3D val="0"/>
            <c:spPr>
              <a:solidFill>
                <a:schemeClr val="accent6"/>
              </a:solidFill>
              <a:ln w="19050">
                <a:solidFill>
                  <a:schemeClr val="bg1"/>
                </a:solidFill>
                <a:prstDash val="solid"/>
              </a:ln>
              <a:effectLst/>
            </c:spPr>
            <c:extLst>
              <c:ext xmlns:c16="http://schemas.microsoft.com/office/drawing/2014/chart" uri="{C3380CC4-5D6E-409C-BE32-E72D297353CC}">
                <c16:uniqueId val="{00000001-8AA3-4046-8FEA-AFDF4AFDA15A}"/>
              </c:ext>
            </c:extLst>
          </c:dPt>
          <c:dPt>
            <c:idx val="1"/>
            <c:bubble3D val="0"/>
            <c:spPr>
              <a:solidFill>
                <a:schemeClr val="accent6">
                  <a:lumMod val="60000"/>
                  <a:lumOff val="40000"/>
                </a:schemeClr>
              </a:solidFill>
              <a:ln w="19050">
                <a:solidFill>
                  <a:schemeClr val="bg1"/>
                </a:solidFill>
                <a:prstDash val="solid"/>
              </a:ln>
              <a:effectLst/>
            </c:spPr>
            <c:extLst>
              <c:ext xmlns:c16="http://schemas.microsoft.com/office/drawing/2014/chart" uri="{C3380CC4-5D6E-409C-BE32-E72D297353CC}">
                <c16:uniqueId val="{00000003-8AA3-4046-8FEA-AFDF4AFDA15A}"/>
              </c:ext>
            </c:extLst>
          </c:dPt>
          <c:dPt>
            <c:idx val="2"/>
            <c:bubble3D val="0"/>
            <c:spPr>
              <a:solidFill>
                <a:schemeClr val="accent5">
                  <a:lumMod val="60000"/>
                  <a:lumOff val="40000"/>
                </a:schemeClr>
              </a:solidFill>
              <a:ln w="19050">
                <a:solidFill>
                  <a:schemeClr val="bg1"/>
                </a:solidFill>
                <a:prstDash val="solid"/>
              </a:ln>
              <a:effectLst/>
            </c:spPr>
            <c:extLst>
              <c:ext xmlns:c16="http://schemas.microsoft.com/office/drawing/2014/chart" uri="{C3380CC4-5D6E-409C-BE32-E72D297353CC}">
                <c16:uniqueId val="{00000005-8AA3-4046-8FEA-AFDF4AFDA15A}"/>
              </c:ext>
            </c:extLst>
          </c:dPt>
          <c:dPt>
            <c:idx val="3"/>
            <c:bubble3D val="0"/>
            <c:spPr>
              <a:solidFill>
                <a:schemeClr val="accent5"/>
              </a:solidFill>
              <a:ln w="19050">
                <a:solidFill>
                  <a:schemeClr val="bg1"/>
                </a:solidFill>
                <a:prstDash val="solid"/>
              </a:ln>
              <a:effectLst/>
            </c:spPr>
            <c:extLst>
              <c:ext xmlns:c16="http://schemas.microsoft.com/office/drawing/2014/chart" uri="{C3380CC4-5D6E-409C-BE32-E72D297353CC}">
                <c16:uniqueId val="{00000007-8AA3-4046-8FEA-AFDF4AFDA15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'DATA FOR CHARTS'!$D$41:$G$41</c:f>
              <c:strCache>
                <c:ptCount val="4"/>
                <c:pt idx="0">
                  <c:v>Owner occupied</c:v>
                </c:pt>
                <c:pt idx="1">
                  <c:v>Private rent
without HB</c:v>
                </c:pt>
                <c:pt idx="2">
                  <c:v>Private rent
with HB</c:v>
                </c:pt>
                <c:pt idx="3">
                  <c:v>Social rent</c:v>
                </c:pt>
              </c:strCache>
            </c:strRef>
          </c:cat>
          <c:val>
            <c:numRef>
              <c:f>'DATA FOR CHARTS'!$D$42:$G$42</c:f>
              <c:numCache>
                <c:formatCode>#,##0</c:formatCode>
                <c:ptCount val="4"/>
                <c:pt idx="0">
                  <c:v>2470.7749019771959</c:v>
                </c:pt>
                <c:pt idx="1">
                  <c:v>288.78994210818666</c:v>
                </c:pt>
                <c:pt idx="2" formatCode="General">
                  <c:v>100.44616758176758</c:v>
                </c:pt>
                <c:pt idx="3">
                  <c:v>411.41605276608954</c:v>
                </c:pt>
              </c:numCache>
            </c:numRef>
          </c:val>
          <c:extLst>
            <c:ext xmlns:c16="http://schemas.microsoft.com/office/drawing/2014/chart" uri="{C3380CC4-5D6E-409C-BE32-E72D297353CC}">
              <c16:uniqueId val="{00000008-8AA3-4046-8FEA-AFDF4AFDA15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10</xdr:col>
      <xdr:colOff>0</xdr:colOff>
      <xdr:row>23</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0</xdr:rowOff>
    </xdr:from>
    <xdr:to>
      <xdr:col>10</xdr:col>
      <xdr:colOff>0</xdr:colOff>
      <xdr:row>45</xdr:row>
      <xdr:rowOff>0</xdr:rowOff>
    </xdr:to>
    <xdr:graphicFrame macro="">
      <xdr:nvGraphicFramePr>
        <xdr:cNvPr id="3" name="Chart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61</xdr:row>
      <xdr:rowOff>0</xdr:rowOff>
    </xdr:from>
    <xdr:to>
      <xdr:col>10</xdr:col>
      <xdr:colOff>0</xdr:colOff>
      <xdr:row>77</xdr:row>
      <xdr:rowOff>0</xdr:rowOff>
    </xdr:to>
    <xdr:graphicFrame macro="">
      <xdr:nvGraphicFramePr>
        <xdr:cNvPr id="9" name="Chart 8">
          <a:extLst>
            <a:ext uri="{FF2B5EF4-FFF2-40B4-BE49-F238E27FC236}">
              <a16:creationId xmlns:a16="http://schemas.microsoft.com/office/drawing/2014/main" id="{00000000-0008-0000-2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61</xdr:row>
      <xdr:rowOff>0</xdr:rowOff>
    </xdr:from>
    <xdr:to>
      <xdr:col>20</xdr:col>
      <xdr:colOff>0</xdr:colOff>
      <xdr:row>77</xdr:row>
      <xdr:rowOff>0</xdr:rowOff>
    </xdr:to>
    <xdr:graphicFrame macro="">
      <xdr:nvGraphicFramePr>
        <xdr:cNvPr id="10" name="Chart 9">
          <a:extLst>
            <a:ext uri="{FF2B5EF4-FFF2-40B4-BE49-F238E27FC236}">
              <a16:creationId xmlns:a16="http://schemas.microsoft.com/office/drawing/2014/main" id="{00000000-0008-0000-2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0</xdr:colOff>
      <xdr:row>29</xdr:row>
      <xdr:rowOff>0</xdr:rowOff>
    </xdr:from>
    <xdr:to>
      <xdr:col>20</xdr:col>
      <xdr:colOff>0</xdr:colOff>
      <xdr:row>45</xdr:row>
      <xdr:rowOff>0</xdr:rowOff>
    </xdr:to>
    <xdr:graphicFrame macro="">
      <xdr:nvGraphicFramePr>
        <xdr:cNvPr id="11" name="Chart 10">
          <a:extLst>
            <a:ext uri="{FF2B5EF4-FFF2-40B4-BE49-F238E27FC236}">
              <a16:creationId xmlns:a16="http://schemas.microsoft.com/office/drawing/2014/main" id="{00000000-0008-0000-2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139</xdr:row>
      <xdr:rowOff>0</xdr:rowOff>
    </xdr:from>
    <xdr:to>
      <xdr:col>10</xdr:col>
      <xdr:colOff>0</xdr:colOff>
      <xdr:row>155</xdr:row>
      <xdr:rowOff>0</xdr:rowOff>
    </xdr:to>
    <xdr:graphicFrame macro="">
      <xdr:nvGraphicFramePr>
        <xdr:cNvPr id="12" name="Chart 11">
          <a:extLst>
            <a:ext uri="{FF2B5EF4-FFF2-40B4-BE49-F238E27FC236}">
              <a16:creationId xmlns:a16="http://schemas.microsoft.com/office/drawing/2014/main" id="{00000000-0008-0000-2D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0</xdr:colOff>
      <xdr:row>102</xdr:row>
      <xdr:rowOff>0</xdr:rowOff>
    </xdr:from>
    <xdr:to>
      <xdr:col>20</xdr:col>
      <xdr:colOff>0</xdr:colOff>
      <xdr:row>117</xdr:row>
      <xdr:rowOff>0</xdr:rowOff>
    </xdr:to>
    <xdr:graphicFrame macro="">
      <xdr:nvGraphicFramePr>
        <xdr:cNvPr id="22" name="Chart 21">
          <a:extLst>
            <a:ext uri="{FF2B5EF4-FFF2-40B4-BE49-F238E27FC236}">
              <a16:creationId xmlns:a16="http://schemas.microsoft.com/office/drawing/2014/main" id="{00000000-0008-0000-2D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118</xdr:row>
      <xdr:rowOff>0</xdr:rowOff>
    </xdr:from>
    <xdr:to>
      <xdr:col>20</xdr:col>
      <xdr:colOff>0</xdr:colOff>
      <xdr:row>133</xdr:row>
      <xdr:rowOff>8100</xdr:rowOff>
    </xdr:to>
    <xdr:graphicFrame macro="">
      <xdr:nvGraphicFramePr>
        <xdr:cNvPr id="23" name="Chart 22">
          <a:extLst>
            <a:ext uri="{FF2B5EF4-FFF2-40B4-BE49-F238E27FC236}">
              <a16:creationId xmlns:a16="http://schemas.microsoft.com/office/drawing/2014/main" id="{00000000-0008-0000-2D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102</xdr:row>
      <xdr:rowOff>0</xdr:rowOff>
    </xdr:from>
    <xdr:to>
      <xdr:col>10</xdr:col>
      <xdr:colOff>0</xdr:colOff>
      <xdr:row>116</xdr:row>
      <xdr:rowOff>9525</xdr:rowOff>
    </xdr:to>
    <xdr:graphicFrame macro="">
      <xdr:nvGraphicFramePr>
        <xdr:cNvPr id="24" name="Chart 23">
          <a:extLst>
            <a:ext uri="{FF2B5EF4-FFF2-40B4-BE49-F238E27FC236}">
              <a16:creationId xmlns:a16="http://schemas.microsoft.com/office/drawing/2014/main" id="{00000000-0008-0000-2D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0</xdr:colOff>
      <xdr:row>205</xdr:row>
      <xdr:rowOff>0</xdr:rowOff>
    </xdr:from>
    <xdr:to>
      <xdr:col>20</xdr:col>
      <xdr:colOff>0</xdr:colOff>
      <xdr:row>217</xdr:row>
      <xdr:rowOff>0</xdr:rowOff>
    </xdr:to>
    <xdr:graphicFrame macro="">
      <xdr:nvGraphicFramePr>
        <xdr:cNvPr id="34" name="Chart 33">
          <a:extLst>
            <a:ext uri="{FF2B5EF4-FFF2-40B4-BE49-F238E27FC236}">
              <a16:creationId xmlns:a16="http://schemas.microsoft.com/office/drawing/2014/main" id="{00000000-0008-0000-2D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0</xdr:colOff>
      <xdr:row>229</xdr:row>
      <xdr:rowOff>0</xdr:rowOff>
    </xdr:from>
    <xdr:to>
      <xdr:col>20</xdr:col>
      <xdr:colOff>0</xdr:colOff>
      <xdr:row>238</xdr:row>
      <xdr:rowOff>0</xdr:rowOff>
    </xdr:to>
    <xdr:graphicFrame macro="">
      <xdr:nvGraphicFramePr>
        <xdr:cNvPr id="41" name="Chart 40">
          <a:extLst>
            <a:ext uri="{FF2B5EF4-FFF2-40B4-BE49-F238E27FC236}">
              <a16:creationId xmlns:a16="http://schemas.microsoft.com/office/drawing/2014/main" id="{00000000-0008-0000-2D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223</xdr:row>
      <xdr:rowOff>0</xdr:rowOff>
    </xdr:from>
    <xdr:to>
      <xdr:col>10</xdr:col>
      <xdr:colOff>0</xdr:colOff>
      <xdr:row>236</xdr:row>
      <xdr:rowOff>0</xdr:rowOff>
    </xdr:to>
    <xdr:graphicFrame macro="">
      <xdr:nvGraphicFramePr>
        <xdr:cNvPr id="44" name="Chart 43">
          <a:extLst>
            <a:ext uri="{FF2B5EF4-FFF2-40B4-BE49-F238E27FC236}">
              <a16:creationId xmlns:a16="http://schemas.microsoft.com/office/drawing/2014/main" id="{00000000-0008-0000-2D00-00002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156</xdr:row>
      <xdr:rowOff>0</xdr:rowOff>
    </xdr:from>
    <xdr:to>
      <xdr:col>10</xdr:col>
      <xdr:colOff>0</xdr:colOff>
      <xdr:row>172</xdr:row>
      <xdr:rowOff>0</xdr:rowOff>
    </xdr:to>
    <xdr:graphicFrame macro="">
      <xdr:nvGraphicFramePr>
        <xdr:cNvPr id="45" name="Chart 44">
          <a:extLst>
            <a:ext uri="{FF2B5EF4-FFF2-40B4-BE49-F238E27FC236}">
              <a16:creationId xmlns:a16="http://schemas.microsoft.com/office/drawing/2014/main" id="{00000000-0008-0000-2D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D54"/>
  <sheetViews>
    <sheetView workbookViewId="0">
      <selection activeCell="L31" sqref="L31"/>
    </sheetView>
  </sheetViews>
  <sheetFormatPr defaultRowHeight="15" x14ac:dyDescent="0.25"/>
  <sheetData>
    <row r="4" spans="3:30" x14ac:dyDescent="0.25">
      <c r="X4" s="237" t="s">
        <v>342</v>
      </c>
      <c r="Y4" s="238"/>
      <c r="Z4" s="238"/>
      <c r="AA4" s="238"/>
      <c r="AB4" s="238"/>
      <c r="AC4" s="238"/>
      <c r="AD4" s="5"/>
    </row>
    <row r="5" spans="3:30" x14ac:dyDescent="0.25">
      <c r="X5" s="238"/>
      <c r="Y5" s="238"/>
      <c r="Z5" s="238"/>
      <c r="AA5" s="238"/>
      <c r="AB5" s="238"/>
      <c r="AC5" s="238"/>
      <c r="AD5" s="5"/>
    </row>
    <row r="6" spans="3:30" ht="15" customHeight="1" x14ac:dyDescent="0.25">
      <c r="E6" t="s">
        <v>183</v>
      </c>
      <c r="F6" t="s">
        <v>183</v>
      </c>
      <c r="G6" t="s">
        <v>183</v>
      </c>
      <c r="H6" t="s">
        <v>184</v>
      </c>
      <c r="I6" t="s">
        <v>184</v>
      </c>
      <c r="J6" t="s">
        <v>184</v>
      </c>
      <c r="K6" t="s">
        <v>185</v>
      </c>
      <c r="L6" t="s">
        <v>185</v>
      </c>
      <c r="M6" t="s">
        <v>185</v>
      </c>
      <c r="P6" t="s">
        <v>564</v>
      </c>
      <c r="S6" t="s">
        <v>268</v>
      </c>
      <c r="T6" t="s">
        <v>269</v>
      </c>
      <c r="U6" t="s">
        <v>270</v>
      </c>
      <c r="V6" t="s">
        <v>271</v>
      </c>
      <c r="X6" s="5"/>
      <c r="Y6" s="5"/>
      <c r="Z6" s="5"/>
      <c r="AA6" s="5"/>
      <c r="AB6" s="5"/>
      <c r="AC6" s="5"/>
      <c r="AD6" s="5"/>
    </row>
    <row r="7" spans="3:30" ht="30.75" thickBot="1" x14ac:dyDescent="0.3">
      <c r="C7" t="s">
        <v>190</v>
      </c>
      <c r="D7" t="s">
        <v>189</v>
      </c>
      <c r="E7" t="s">
        <v>186</v>
      </c>
      <c r="F7" t="s">
        <v>187</v>
      </c>
      <c r="G7" t="s">
        <v>188</v>
      </c>
      <c r="H7" t="s">
        <v>186</v>
      </c>
      <c r="I7" t="s">
        <v>187</v>
      </c>
      <c r="J7" t="s">
        <v>188</v>
      </c>
      <c r="K7" t="s">
        <v>186</v>
      </c>
      <c r="L7" t="s">
        <v>187</v>
      </c>
      <c r="M7" t="s">
        <v>188</v>
      </c>
      <c r="P7" s="5" t="s">
        <v>338</v>
      </c>
      <c r="Q7" s="5" t="s">
        <v>339</v>
      </c>
      <c r="R7" s="5" t="s">
        <v>340</v>
      </c>
      <c r="S7" s="5" t="s">
        <v>149</v>
      </c>
      <c r="T7" s="5" t="s">
        <v>182</v>
      </c>
      <c r="U7" s="5" t="s">
        <v>146</v>
      </c>
      <c r="V7" s="5" t="s">
        <v>145</v>
      </c>
      <c r="X7" s="5"/>
      <c r="Y7" s="5"/>
      <c r="Z7" s="103" t="s">
        <v>343</v>
      </c>
      <c r="AA7" s="104" t="s">
        <v>344</v>
      </c>
      <c r="AB7" s="105" t="s">
        <v>345</v>
      </c>
      <c r="AC7" s="106" t="s">
        <v>310</v>
      </c>
      <c r="AD7" s="103" t="s">
        <v>346</v>
      </c>
    </row>
    <row r="8" spans="3:30" x14ac:dyDescent="0.25">
      <c r="C8">
        <v>1</v>
      </c>
      <c r="D8">
        <v>1.1000000000000001</v>
      </c>
      <c r="E8">
        <v>450</v>
      </c>
      <c r="F8">
        <v>171</v>
      </c>
      <c r="G8">
        <v>622</v>
      </c>
      <c r="H8">
        <v>470</v>
      </c>
      <c r="I8">
        <v>165</v>
      </c>
      <c r="J8">
        <v>631</v>
      </c>
      <c r="K8">
        <v>466</v>
      </c>
      <c r="L8">
        <v>143</v>
      </c>
      <c r="M8">
        <v>608</v>
      </c>
      <c r="P8" s="209" t="str">
        <f>'SUB AREA DATA'!E70</f>
        <v>Tewkesbury</v>
      </c>
      <c r="Q8" s="209" t="str">
        <f>'SUB AREA DATA'!F70</f>
        <v>Area 1</v>
      </c>
      <c r="R8" s="209"/>
      <c r="S8" s="209">
        <f>'SUB AREA DATA'!K70</f>
        <v>92.05</v>
      </c>
      <c r="T8" s="209">
        <f>'SUB AREA DATA'!L70</f>
        <v>126.03</v>
      </c>
      <c r="U8" s="209">
        <f>'SUB AREA DATA'!M70</f>
        <v>151.54</v>
      </c>
      <c r="V8" s="209">
        <f>'SUB AREA DATA'!N70</f>
        <v>192.75</v>
      </c>
      <c r="X8" s="5"/>
      <c r="Y8" s="5" t="s">
        <v>341</v>
      </c>
      <c r="Z8" s="5">
        <v>160</v>
      </c>
      <c r="AA8" s="5">
        <v>433</v>
      </c>
      <c r="AB8" s="5">
        <v>380</v>
      </c>
      <c r="AC8" s="5">
        <v>400</v>
      </c>
      <c r="AD8" s="5">
        <v>477</v>
      </c>
    </row>
    <row r="9" spans="3:30" x14ac:dyDescent="0.25">
      <c r="C9">
        <v>1</v>
      </c>
      <c r="D9">
        <v>1.2</v>
      </c>
      <c r="E9">
        <v>88</v>
      </c>
      <c r="F9">
        <v>12</v>
      </c>
      <c r="G9">
        <v>103</v>
      </c>
      <c r="H9">
        <v>82</v>
      </c>
      <c r="I9">
        <v>17</v>
      </c>
      <c r="J9">
        <v>96</v>
      </c>
      <c r="K9">
        <v>74</v>
      </c>
      <c r="L9">
        <v>15</v>
      </c>
      <c r="M9">
        <v>90</v>
      </c>
      <c r="P9" s="209" t="str">
        <f>'SUB AREA DATA'!E71</f>
        <v>Tewkesbury</v>
      </c>
      <c r="Q9" s="209" t="str">
        <f>'SUB AREA DATA'!F71</f>
        <v>Area 2</v>
      </c>
      <c r="R9" s="209"/>
      <c r="S9" s="209">
        <f>'SUB AREA DATA'!K71</f>
        <v>92.05</v>
      </c>
      <c r="T9" s="209">
        <f>'SUB AREA DATA'!L71</f>
        <v>126.03</v>
      </c>
      <c r="U9" s="209">
        <f>'SUB AREA DATA'!M71</f>
        <v>151.54</v>
      </c>
      <c r="V9" s="209">
        <f>'SUB AREA DATA'!N71</f>
        <v>192.75</v>
      </c>
      <c r="X9" s="5"/>
      <c r="Y9" s="5" t="s">
        <v>347</v>
      </c>
      <c r="Z9" s="107">
        <v>80</v>
      </c>
      <c r="AA9" s="107">
        <v>458</v>
      </c>
      <c r="AB9" s="107">
        <v>410</v>
      </c>
      <c r="AC9" s="107">
        <v>448</v>
      </c>
      <c r="AD9" s="107">
        <v>525</v>
      </c>
    </row>
    <row r="10" spans="3:30" x14ac:dyDescent="0.25">
      <c r="C10">
        <v>1</v>
      </c>
      <c r="D10">
        <v>1.3</v>
      </c>
      <c r="E10">
        <v>148</v>
      </c>
      <c r="F10">
        <v>78</v>
      </c>
      <c r="G10">
        <v>226</v>
      </c>
      <c r="H10">
        <v>146</v>
      </c>
      <c r="I10">
        <v>63</v>
      </c>
      <c r="J10">
        <v>206</v>
      </c>
      <c r="K10">
        <v>140</v>
      </c>
      <c r="L10">
        <v>55</v>
      </c>
      <c r="M10">
        <v>202</v>
      </c>
      <c r="P10" s="209" t="str">
        <f>'SUB AREA DATA'!E72</f>
        <v>Tewkesbury</v>
      </c>
      <c r="Q10" s="209" t="str">
        <f>'SUB AREA DATA'!F72</f>
        <v>Area 3</v>
      </c>
      <c r="R10" s="209"/>
      <c r="S10" s="209">
        <f>'SUB AREA DATA'!K72</f>
        <v>111.83</v>
      </c>
      <c r="T10" s="209">
        <f>'SUB AREA DATA'!L72</f>
        <v>143.34</v>
      </c>
      <c r="U10" s="209">
        <f>'SUB AREA DATA'!M72</f>
        <v>174.43</v>
      </c>
      <c r="V10" s="209">
        <f>'SUB AREA DATA'!N72</f>
        <v>240.59</v>
      </c>
      <c r="X10" s="5"/>
      <c r="Y10" s="5" t="s">
        <v>149</v>
      </c>
      <c r="Z10" s="107">
        <v>750</v>
      </c>
      <c r="AA10" s="107">
        <v>583</v>
      </c>
      <c r="AB10" s="107">
        <v>525</v>
      </c>
      <c r="AC10" s="107">
        <v>585</v>
      </c>
      <c r="AD10" s="107">
        <v>625</v>
      </c>
    </row>
    <row r="11" spans="3:30" x14ac:dyDescent="0.25">
      <c r="C11">
        <v>1</v>
      </c>
      <c r="D11">
        <v>1.4</v>
      </c>
      <c r="E11">
        <v>288</v>
      </c>
      <c r="F11">
        <v>135</v>
      </c>
      <c r="G11">
        <v>422</v>
      </c>
      <c r="H11">
        <v>271</v>
      </c>
      <c r="I11">
        <v>120</v>
      </c>
      <c r="J11">
        <v>380</v>
      </c>
      <c r="K11">
        <v>260</v>
      </c>
      <c r="L11">
        <v>109</v>
      </c>
      <c r="M11">
        <v>391</v>
      </c>
      <c r="P11" s="209" t="str">
        <f>'SUB AREA DATA'!E73</f>
        <v>Tewkesbury</v>
      </c>
      <c r="Q11" s="209" t="str">
        <f>'SUB AREA DATA'!F73</f>
        <v>Area 4</v>
      </c>
      <c r="R11" s="209"/>
      <c r="S11" s="209">
        <f>'SUB AREA DATA'!K73</f>
        <v>111.83</v>
      </c>
      <c r="T11" s="209">
        <f>'SUB AREA DATA'!L73</f>
        <v>143.34</v>
      </c>
      <c r="U11" s="209">
        <f>'SUB AREA DATA'!M73</f>
        <v>174.43</v>
      </c>
      <c r="V11" s="209">
        <f>'SUB AREA DATA'!N73</f>
        <v>240.59</v>
      </c>
      <c r="X11" s="5"/>
      <c r="Y11" s="5" t="s">
        <v>182</v>
      </c>
      <c r="Z11" s="107">
        <v>1830</v>
      </c>
      <c r="AA11" s="107">
        <v>725</v>
      </c>
      <c r="AB11" s="107">
        <v>668</v>
      </c>
      <c r="AC11" s="107">
        <v>725</v>
      </c>
      <c r="AD11" s="107">
        <v>775</v>
      </c>
    </row>
    <row r="12" spans="3:30" x14ac:dyDescent="0.25">
      <c r="C12">
        <v>2</v>
      </c>
      <c r="D12">
        <v>2.1</v>
      </c>
      <c r="E12">
        <v>379</v>
      </c>
      <c r="F12">
        <v>131</v>
      </c>
      <c r="G12">
        <v>520</v>
      </c>
      <c r="H12">
        <v>427</v>
      </c>
      <c r="I12">
        <v>138</v>
      </c>
      <c r="J12">
        <v>557</v>
      </c>
      <c r="K12">
        <v>433</v>
      </c>
      <c r="L12">
        <v>108</v>
      </c>
      <c r="M12">
        <v>539</v>
      </c>
      <c r="P12" s="209" t="str">
        <f>'SUB AREA DATA'!E74</f>
        <v>Tewkesbury</v>
      </c>
      <c r="Q12" s="209" t="str">
        <f>'SUB AREA DATA'!F74</f>
        <v>Area 5</v>
      </c>
      <c r="R12" s="209"/>
      <c r="S12" s="209">
        <f>'SUB AREA DATA'!K74</f>
        <v>111.83</v>
      </c>
      <c r="T12" s="209">
        <f>'SUB AREA DATA'!L74</f>
        <v>143.34</v>
      </c>
      <c r="U12" s="209">
        <f>'SUB AREA DATA'!M74</f>
        <v>174.43</v>
      </c>
      <c r="V12" s="209">
        <f>'SUB AREA DATA'!N74</f>
        <v>240.59</v>
      </c>
      <c r="X12" s="5"/>
      <c r="Y12" s="5" t="s">
        <v>146</v>
      </c>
      <c r="Z12" s="107">
        <v>1390</v>
      </c>
      <c r="AA12" s="107">
        <v>917</v>
      </c>
      <c r="AB12" s="107">
        <v>800</v>
      </c>
      <c r="AC12" s="107">
        <v>895</v>
      </c>
      <c r="AD12" s="107">
        <v>975</v>
      </c>
    </row>
    <row r="13" spans="3:30" x14ac:dyDescent="0.25">
      <c r="C13">
        <v>2</v>
      </c>
      <c r="D13">
        <v>2.2000000000000002</v>
      </c>
      <c r="E13">
        <v>168</v>
      </c>
      <c r="F13">
        <v>36</v>
      </c>
      <c r="G13">
        <v>213</v>
      </c>
      <c r="H13">
        <v>179</v>
      </c>
      <c r="I13">
        <v>36</v>
      </c>
      <c r="J13">
        <v>219</v>
      </c>
      <c r="K13">
        <v>171</v>
      </c>
      <c r="L13">
        <v>32</v>
      </c>
      <c r="M13">
        <v>203</v>
      </c>
      <c r="P13" s="209" t="str">
        <f>'SUB AREA DATA'!E75</f>
        <v>Tewkesbury</v>
      </c>
      <c r="Q13" s="209" t="str">
        <f>'SUB AREA DATA'!F75</f>
        <v>Area 6</v>
      </c>
      <c r="R13" s="209"/>
      <c r="S13" s="209">
        <f>'SUB AREA DATA'!K75</f>
        <v>111.83</v>
      </c>
      <c r="T13" s="209">
        <f>'SUB AREA DATA'!L75</f>
        <v>143.34</v>
      </c>
      <c r="U13" s="209">
        <f>'SUB AREA DATA'!M75</f>
        <v>174.43</v>
      </c>
      <c r="V13" s="209">
        <f>'SUB AREA DATA'!N75</f>
        <v>240.59</v>
      </c>
      <c r="X13" s="5"/>
      <c r="Y13" s="5" t="s">
        <v>145</v>
      </c>
      <c r="Z13" s="107">
        <v>620</v>
      </c>
      <c r="AA13" s="107">
        <v>1395</v>
      </c>
      <c r="AB13" s="107">
        <v>1100</v>
      </c>
      <c r="AC13" s="107">
        <v>1295</v>
      </c>
      <c r="AD13" s="107">
        <v>1545</v>
      </c>
    </row>
    <row r="14" spans="3:30" x14ac:dyDescent="0.25">
      <c r="C14">
        <v>3</v>
      </c>
      <c r="D14">
        <v>3.1</v>
      </c>
      <c r="E14">
        <v>815</v>
      </c>
      <c r="F14">
        <v>267</v>
      </c>
      <c r="G14">
        <v>1086</v>
      </c>
      <c r="H14">
        <v>832</v>
      </c>
      <c r="I14">
        <v>267</v>
      </c>
      <c r="J14">
        <v>1096</v>
      </c>
      <c r="K14">
        <v>793</v>
      </c>
      <c r="L14">
        <v>223</v>
      </c>
      <c r="M14">
        <v>1016</v>
      </c>
      <c r="P14" s="209" t="str">
        <f>'SUB AREA DATA'!E76</f>
        <v>Stroud</v>
      </c>
      <c r="Q14" s="209" t="str">
        <f>'SUB AREA DATA'!F76</f>
        <v>Berkeley</v>
      </c>
      <c r="R14" s="209"/>
      <c r="S14" s="209">
        <f>'SUB AREA DATA'!K76</f>
        <v>92.05</v>
      </c>
      <c r="T14" s="209">
        <f>'SUB AREA DATA'!L76</f>
        <v>126.03</v>
      </c>
      <c r="U14" s="209">
        <f>'SUB AREA DATA'!M76</f>
        <v>151.54</v>
      </c>
      <c r="V14" s="209">
        <f>'SUB AREA DATA'!N76</f>
        <v>192.75</v>
      </c>
    </row>
    <row r="15" spans="3:30" x14ac:dyDescent="0.25">
      <c r="C15">
        <v>3</v>
      </c>
      <c r="D15">
        <v>3.2</v>
      </c>
      <c r="E15">
        <v>99</v>
      </c>
      <c r="F15">
        <v>85</v>
      </c>
      <c r="G15">
        <v>190</v>
      </c>
      <c r="H15">
        <v>97</v>
      </c>
      <c r="I15">
        <v>57</v>
      </c>
      <c r="J15">
        <v>155</v>
      </c>
      <c r="K15">
        <v>95</v>
      </c>
      <c r="L15">
        <v>55</v>
      </c>
      <c r="M15">
        <v>158</v>
      </c>
      <c r="P15" s="209" t="str">
        <f>'SUB AREA DATA'!E77</f>
        <v>Cotswold</v>
      </c>
      <c r="Q15" s="209" t="str">
        <f>'SUB AREA DATA'!F77</f>
        <v>Bourton-on-the-water</v>
      </c>
      <c r="R15" s="209"/>
      <c r="S15" s="209">
        <f>'SUB AREA DATA'!K77</f>
        <v>111.83</v>
      </c>
      <c r="T15" s="209">
        <f>'SUB AREA DATA'!L77</f>
        <v>143.34</v>
      </c>
      <c r="U15" s="209">
        <f>'SUB AREA DATA'!M77</f>
        <v>174.43</v>
      </c>
      <c r="V15" s="209">
        <f>'SUB AREA DATA'!N77</f>
        <v>240.59</v>
      </c>
    </row>
    <row r="16" spans="3:30" x14ac:dyDescent="0.25">
      <c r="C16">
        <v>4</v>
      </c>
      <c r="D16">
        <v>4.0999999999999996</v>
      </c>
      <c r="E16">
        <v>1589</v>
      </c>
      <c r="F16">
        <v>427</v>
      </c>
      <c r="G16">
        <v>2029</v>
      </c>
      <c r="H16">
        <v>1446</v>
      </c>
      <c r="I16">
        <v>426</v>
      </c>
      <c r="J16">
        <v>1860</v>
      </c>
      <c r="K16">
        <v>1403</v>
      </c>
      <c r="L16">
        <v>365</v>
      </c>
      <c r="M16">
        <v>1769</v>
      </c>
      <c r="P16" s="209" t="str">
        <f>'SUB AREA DATA'!E78</f>
        <v>Stroud</v>
      </c>
      <c r="Q16" s="209" t="str">
        <f>'SUB AREA DATA'!F78</f>
        <v>Cam and Dursley</v>
      </c>
      <c r="R16" s="209"/>
      <c r="S16" s="209">
        <f>'SUB AREA DATA'!K78</f>
        <v>92.05</v>
      </c>
      <c r="T16" s="209">
        <f>'SUB AREA DATA'!L78</f>
        <v>126.03</v>
      </c>
      <c r="U16" s="209">
        <f>'SUB AREA DATA'!M78</f>
        <v>151.54</v>
      </c>
      <c r="V16" s="209">
        <f>'SUB AREA DATA'!N78</f>
        <v>192.75</v>
      </c>
    </row>
    <row r="17" spans="3:30" x14ac:dyDescent="0.25">
      <c r="C17">
        <v>4</v>
      </c>
      <c r="D17">
        <v>4.2</v>
      </c>
      <c r="E17">
        <v>155</v>
      </c>
      <c r="F17">
        <v>59</v>
      </c>
      <c r="G17">
        <v>217</v>
      </c>
      <c r="H17">
        <v>145</v>
      </c>
      <c r="I17">
        <v>45</v>
      </c>
      <c r="J17">
        <v>192</v>
      </c>
      <c r="K17">
        <v>158</v>
      </c>
      <c r="L17">
        <v>45</v>
      </c>
      <c r="M17">
        <v>200</v>
      </c>
      <c r="P17" s="209" t="str">
        <f>'SUB AREA DATA'!E79</f>
        <v>Forest of Dean</v>
      </c>
      <c r="Q17" s="209" t="str">
        <f>'SUB AREA DATA'!F79</f>
        <v>Central</v>
      </c>
      <c r="R17" s="209"/>
      <c r="S17" s="209">
        <f>'SUB AREA DATA'!K79</f>
        <v>92.05</v>
      </c>
      <c r="T17" s="209">
        <f>'SUB AREA DATA'!L79</f>
        <v>126.03</v>
      </c>
      <c r="U17" s="209">
        <f>'SUB AREA DATA'!M79</f>
        <v>151.54</v>
      </c>
      <c r="V17" s="209">
        <f>'SUB AREA DATA'!N79</f>
        <v>192.75</v>
      </c>
    </row>
    <row r="18" spans="3:30" x14ac:dyDescent="0.25">
      <c r="C18">
        <v>5</v>
      </c>
      <c r="D18">
        <v>5.0999999999999996</v>
      </c>
      <c r="E18">
        <v>644</v>
      </c>
      <c r="F18">
        <v>191</v>
      </c>
      <c r="G18">
        <v>833</v>
      </c>
      <c r="H18">
        <v>639</v>
      </c>
      <c r="I18">
        <v>150</v>
      </c>
      <c r="J18">
        <v>784</v>
      </c>
      <c r="K18">
        <v>620</v>
      </c>
      <c r="L18">
        <v>140</v>
      </c>
      <c r="M18">
        <v>767</v>
      </c>
      <c r="P18" s="209" t="str">
        <f>'SUB AREA DATA'!E80</f>
        <v>Cotswold</v>
      </c>
      <c r="Q18" s="209" t="str">
        <f>'SUB AREA DATA'!F80</f>
        <v>Chedworth</v>
      </c>
      <c r="R18" s="209"/>
      <c r="S18" s="209">
        <f>'SUB AREA DATA'!K80</f>
        <v>111.83</v>
      </c>
      <c r="T18" s="209">
        <f>'SUB AREA DATA'!L80</f>
        <v>143.34</v>
      </c>
      <c r="U18" s="209">
        <f>'SUB AREA DATA'!M80</f>
        <v>174.43</v>
      </c>
      <c r="V18" s="209">
        <f>'SUB AREA DATA'!N80</f>
        <v>240.59</v>
      </c>
      <c r="Z18" t="s">
        <v>341</v>
      </c>
      <c r="AA18">
        <f t="shared" ref="AA18:AD23" si="0">+AA8*12/365*7</f>
        <v>99.649315068493152</v>
      </c>
      <c r="AB18" s="5">
        <f t="shared" si="0"/>
        <v>87.452054794520549</v>
      </c>
      <c r="AC18" s="5">
        <f t="shared" si="0"/>
        <v>92.054794520547944</v>
      </c>
      <c r="AD18" s="5">
        <f t="shared" si="0"/>
        <v>109.77534246575343</v>
      </c>
    </row>
    <row r="19" spans="3:30" x14ac:dyDescent="0.25">
      <c r="C19">
        <v>5</v>
      </c>
      <c r="D19">
        <v>5.2</v>
      </c>
      <c r="E19">
        <v>92</v>
      </c>
      <c r="F19">
        <v>66</v>
      </c>
      <c r="G19">
        <v>180</v>
      </c>
      <c r="H19">
        <v>72</v>
      </c>
      <c r="I19">
        <v>74</v>
      </c>
      <c r="J19">
        <v>146</v>
      </c>
      <c r="K19">
        <v>63</v>
      </c>
      <c r="L19">
        <v>71</v>
      </c>
      <c r="M19">
        <v>136</v>
      </c>
      <c r="P19" s="209" t="str">
        <f>'SUB AREA DATA'!E81</f>
        <v>Cotswold</v>
      </c>
      <c r="Q19" s="209" t="str">
        <f>'SUB AREA DATA'!F81</f>
        <v>Chipping Camden</v>
      </c>
      <c r="R19" s="209"/>
      <c r="S19" s="209">
        <f>'SUB AREA DATA'!K81</f>
        <v>111.83</v>
      </c>
      <c r="T19" s="209">
        <f>'SUB AREA DATA'!L81</f>
        <v>143.34</v>
      </c>
      <c r="U19" s="209">
        <f>'SUB AREA DATA'!M81</f>
        <v>174.43</v>
      </c>
      <c r="V19" s="209">
        <f>'SUB AREA DATA'!N81</f>
        <v>240.59</v>
      </c>
      <c r="Z19" t="s">
        <v>347</v>
      </c>
      <c r="AA19" s="5">
        <f t="shared" si="0"/>
        <v>105.40273972602739</v>
      </c>
      <c r="AB19" s="5">
        <f t="shared" si="0"/>
        <v>94.356164383561648</v>
      </c>
      <c r="AC19" s="5">
        <f t="shared" si="0"/>
        <v>103.1013698630137</v>
      </c>
      <c r="AD19" s="5">
        <f t="shared" si="0"/>
        <v>120.82191780821918</v>
      </c>
    </row>
    <row r="20" spans="3:30" x14ac:dyDescent="0.25">
      <c r="C20">
        <v>6</v>
      </c>
      <c r="D20">
        <v>6.1</v>
      </c>
      <c r="E20">
        <v>875</v>
      </c>
      <c r="F20">
        <v>209</v>
      </c>
      <c r="G20">
        <v>1083</v>
      </c>
      <c r="H20">
        <v>851</v>
      </c>
      <c r="I20">
        <v>197</v>
      </c>
      <c r="J20">
        <v>1037</v>
      </c>
      <c r="K20">
        <v>834</v>
      </c>
      <c r="L20">
        <v>195</v>
      </c>
      <c r="M20">
        <v>1029</v>
      </c>
      <c r="P20" s="209" t="str">
        <f>'SUB AREA DATA'!E82</f>
        <v>Cotswold</v>
      </c>
      <c r="Q20" s="209" t="str">
        <f>'SUB AREA DATA'!F82</f>
        <v>Cirencester</v>
      </c>
      <c r="R20" s="209"/>
      <c r="S20" s="209">
        <f>'SUB AREA DATA'!K82</f>
        <v>111.83</v>
      </c>
      <c r="T20" s="209">
        <f>'SUB AREA DATA'!L82</f>
        <v>143.34</v>
      </c>
      <c r="U20" s="209">
        <f>'SUB AREA DATA'!M82</f>
        <v>174.43</v>
      </c>
      <c r="V20" s="209">
        <f>'SUB AREA DATA'!N82</f>
        <v>240.59</v>
      </c>
      <c r="Z20" t="s">
        <v>149</v>
      </c>
      <c r="AA20" s="5">
        <f t="shared" si="0"/>
        <v>134.16986301369863</v>
      </c>
      <c r="AB20" s="5">
        <f t="shared" si="0"/>
        <v>120.82191780821918</v>
      </c>
      <c r="AC20" s="5">
        <f t="shared" si="0"/>
        <v>134.63013698630138</v>
      </c>
      <c r="AD20" s="5">
        <f t="shared" si="0"/>
        <v>143.83561643835617</v>
      </c>
    </row>
    <row r="21" spans="3:30" x14ac:dyDescent="0.25">
      <c r="C21">
        <v>6</v>
      </c>
      <c r="D21">
        <v>6.2</v>
      </c>
      <c r="E21">
        <v>703</v>
      </c>
      <c r="F21">
        <v>179</v>
      </c>
      <c r="G21">
        <v>883</v>
      </c>
      <c r="H21">
        <v>729</v>
      </c>
      <c r="I21">
        <v>156</v>
      </c>
      <c r="J21">
        <v>895</v>
      </c>
      <c r="K21">
        <v>692</v>
      </c>
      <c r="L21">
        <v>167</v>
      </c>
      <c r="M21">
        <v>843</v>
      </c>
      <c r="P21" s="209" t="str">
        <f>'SUB AREA DATA'!E83</f>
        <v>Stroud</v>
      </c>
      <c r="Q21" s="209" t="str">
        <f>'SUB AREA DATA'!F83</f>
        <v>Cotswold</v>
      </c>
      <c r="R21" s="209"/>
      <c r="S21" s="209">
        <f>'SUB AREA DATA'!K83</f>
        <v>92.05</v>
      </c>
      <c r="T21" s="209">
        <f>'SUB AREA DATA'!L83</f>
        <v>126.03</v>
      </c>
      <c r="U21" s="209">
        <f>'SUB AREA DATA'!M83</f>
        <v>151.54</v>
      </c>
      <c r="V21" s="209">
        <f>'SUB AREA DATA'!N83</f>
        <v>192.75</v>
      </c>
      <c r="Z21" t="s">
        <v>182</v>
      </c>
      <c r="AA21" s="5">
        <f t="shared" si="0"/>
        <v>166.84931506849315</v>
      </c>
      <c r="AB21" s="5">
        <f t="shared" si="0"/>
        <v>153.73150684931508</v>
      </c>
      <c r="AC21" s="5">
        <f t="shared" si="0"/>
        <v>166.84931506849315</v>
      </c>
      <c r="AD21" s="5">
        <f t="shared" si="0"/>
        <v>178.35616438356163</v>
      </c>
    </row>
    <row r="22" spans="3:30" x14ac:dyDescent="0.25">
      <c r="C22">
        <v>7</v>
      </c>
      <c r="D22">
        <v>7.1</v>
      </c>
      <c r="E22">
        <v>219</v>
      </c>
      <c r="F22">
        <v>58</v>
      </c>
      <c r="G22">
        <v>280</v>
      </c>
      <c r="H22">
        <v>203</v>
      </c>
      <c r="I22">
        <v>58</v>
      </c>
      <c r="J22">
        <v>261</v>
      </c>
      <c r="K22">
        <v>201</v>
      </c>
      <c r="L22">
        <v>55</v>
      </c>
      <c r="M22">
        <v>251</v>
      </c>
      <c r="P22" s="209" t="str">
        <f>'SUB AREA DATA'!E84</f>
        <v>Cotswold</v>
      </c>
      <c r="Q22" s="209" t="str">
        <f>'SUB AREA DATA'!F84</f>
        <v>Fairford</v>
      </c>
      <c r="R22" s="209"/>
      <c r="S22" s="209">
        <f>'SUB AREA DATA'!K84</f>
        <v>111.83</v>
      </c>
      <c r="T22" s="209">
        <f>'SUB AREA DATA'!L84</f>
        <v>143.34</v>
      </c>
      <c r="U22" s="209">
        <f>'SUB AREA DATA'!M84</f>
        <v>174.43</v>
      </c>
      <c r="V22" s="209">
        <f>'SUB AREA DATA'!N84</f>
        <v>240.59</v>
      </c>
      <c r="Z22" t="s">
        <v>146</v>
      </c>
      <c r="AA22" s="5">
        <f t="shared" si="0"/>
        <v>211.03561643835616</v>
      </c>
      <c r="AB22" s="5">
        <f t="shared" si="0"/>
        <v>184.10958904109589</v>
      </c>
      <c r="AC22" s="5">
        <f t="shared" si="0"/>
        <v>205.97260273972603</v>
      </c>
      <c r="AD22" s="5">
        <f t="shared" si="0"/>
        <v>224.38356164383561</v>
      </c>
    </row>
    <row r="23" spans="3:30" x14ac:dyDescent="0.25">
      <c r="C23">
        <v>7</v>
      </c>
      <c r="D23">
        <v>7.2</v>
      </c>
      <c r="E23">
        <v>227</v>
      </c>
      <c r="F23">
        <v>112</v>
      </c>
      <c r="G23">
        <v>333</v>
      </c>
      <c r="H23">
        <v>213</v>
      </c>
      <c r="I23">
        <v>81</v>
      </c>
      <c r="J23">
        <v>278</v>
      </c>
      <c r="K23">
        <v>205</v>
      </c>
      <c r="L23">
        <v>67</v>
      </c>
      <c r="M23">
        <v>285</v>
      </c>
      <c r="P23" s="209" t="str">
        <f>'SUB AREA DATA'!E85</f>
        <v>Stroud</v>
      </c>
      <c r="Q23" s="209" t="str">
        <f>'SUB AREA DATA'!F85</f>
        <v>Gloucester Fringe</v>
      </c>
      <c r="R23" s="209"/>
      <c r="S23" s="209">
        <f>'SUB AREA DATA'!K85</f>
        <v>92.05</v>
      </c>
      <c r="T23" s="209">
        <f>'SUB AREA DATA'!L85</f>
        <v>126.03</v>
      </c>
      <c r="U23" s="209">
        <f>'SUB AREA DATA'!M85</f>
        <v>151.54</v>
      </c>
      <c r="V23" s="209">
        <f>'SUB AREA DATA'!N85</f>
        <v>192.75</v>
      </c>
      <c r="Z23" t="s">
        <v>145</v>
      </c>
      <c r="AA23" s="5">
        <f t="shared" si="0"/>
        <v>321.04109589041093</v>
      </c>
      <c r="AB23" s="5">
        <f t="shared" si="0"/>
        <v>253.15068493150687</v>
      </c>
      <c r="AC23" s="5">
        <f t="shared" si="0"/>
        <v>298.02739726027397</v>
      </c>
      <c r="AD23" s="5">
        <f t="shared" si="0"/>
        <v>355.56164383561645</v>
      </c>
    </row>
    <row r="24" spans="3:30" x14ac:dyDescent="0.25">
      <c r="C24">
        <v>8</v>
      </c>
      <c r="D24">
        <v>8.1</v>
      </c>
      <c r="E24">
        <v>390</v>
      </c>
      <c r="F24">
        <v>92</v>
      </c>
      <c r="G24">
        <v>477</v>
      </c>
      <c r="H24">
        <v>377</v>
      </c>
      <c r="I24">
        <v>79</v>
      </c>
      <c r="J24">
        <v>456</v>
      </c>
      <c r="K24">
        <v>367</v>
      </c>
      <c r="L24">
        <v>67</v>
      </c>
      <c r="M24">
        <v>434</v>
      </c>
      <c r="P24" s="209" t="str">
        <f>'SUB AREA DATA'!E86</f>
        <v>Cotswold</v>
      </c>
      <c r="Q24" s="209" t="str">
        <f>'SUB AREA DATA'!F86</f>
        <v>Moreton-in-Marsh</v>
      </c>
      <c r="R24" s="209"/>
      <c r="S24" s="209">
        <f>'SUB AREA DATA'!K86</f>
        <v>111.83</v>
      </c>
      <c r="T24" s="209">
        <f>'SUB AREA DATA'!L86</f>
        <v>143.34</v>
      </c>
      <c r="U24" s="209">
        <f>'SUB AREA DATA'!M86</f>
        <v>174.43</v>
      </c>
      <c r="V24" s="209">
        <f>'SUB AREA DATA'!N86</f>
        <v>240.59</v>
      </c>
    </row>
    <row r="25" spans="3:30" x14ac:dyDescent="0.25">
      <c r="C25">
        <v>8</v>
      </c>
      <c r="D25">
        <v>8.1999999999999993</v>
      </c>
      <c r="E25">
        <v>284</v>
      </c>
      <c r="F25">
        <v>77</v>
      </c>
      <c r="G25">
        <v>348</v>
      </c>
      <c r="H25">
        <v>270</v>
      </c>
      <c r="I25">
        <v>80</v>
      </c>
      <c r="J25">
        <v>336</v>
      </c>
      <c r="K25">
        <v>251</v>
      </c>
      <c r="L25">
        <v>77</v>
      </c>
      <c r="M25">
        <v>331</v>
      </c>
      <c r="P25" s="209" t="str">
        <f>'SUB AREA DATA'!E87</f>
        <v>Forest of Dean</v>
      </c>
      <c r="Q25" s="209" t="str">
        <f>'SUB AREA DATA'!F87</f>
        <v>North</v>
      </c>
      <c r="R25" s="209"/>
      <c r="S25" s="209">
        <f>'SUB AREA DATA'!K87</f>
        <v>92.05</v>
      </c>
      <c r="T25" s="209">
        <f>'SUB AREA DATA'!L87</f>
        <v>126.03</v>
      </c>
      <c r="U25" s="209">
        <f>'SUB AREA DATA'!M87</f>
        <v>151.54</v>
      </c>
      <c r="V25" s="209">
        <f>'SUB AREA DATA'!N87</f>
        <v>192.75</v>
      </c>
    </row>
    <row r="26" spans="3:30" x14ac:dyDescent="0.25">
      <c r="C26">
        <v>9</v>
      </c>
      <c r="D26">
        <v>9.1</v>
      </c>
      <c r="E26">
        <v>712</v>
      </c>
      <c r="F26">
        <v>296</v>
      </c>
      <c r="G26">
        <v>1006</v>
      </c>
      <c r="H26">
        <v>757</v>
      </c>
      <c r="I26">
        <v>236</v>
      </c>
      <c r="J26">
        <v>1004</v>
      </c>
      <c r="K26">
        <v>766</v>
      </c>
      <c r="L26">
        <v>214</v>
      </c>
      <c r="M26">
        <v>972</v>
      </c>
      <c r="P26" s="209" t="str">
        <f>'SUB AREA DATA'!E88</f>
        <v>Cotswold</v>
      </c>
      <c r="Q26" s="209" t="str">
        <f>'SUB AREA DATA'!F88</f>
        <v>Northleach</v>
      </c>
      <c r="R26" s="209"/>
      <c r="S26" s="209">
        <f>'SUB AREA DATA'!K88</f>
        <v>111.83</v>
      </c>
      <c r="T26" s="209">
        <f>'SUB AREA DATA'!L88</f>
        <v>143.34</v>
      </c>
      <c r="U26" s="209">
        <f>'SUB AREA DATA'!M88</f>
        <v>174.43</v>
      </c>
      <c r="V26" s="209">
        <f>'SUB AREA DATA'!N88</f>
        <v>240.59</v>
      </c>
    </row>
    <row r="27" spans="3:30" x14ac:dyDescent="0.25">
      <c r="C27">
        <v>9</v>
      </c>
      <c r="D27">
        <v>9.1999999999999993</v>
      </c>
      <c r="E27">
        <v>217</v>
      </c>
      <c r="F27">
        <v>84</v>
      </c>
      <c r="G27">
        <v>303</v>
      </c>
      <c r="H27">
        <v>262</v>
      </c>
      <c r="I27">
        <v>82</v>
      </c>
      <c r="J27">
        <v>344</v>
      </c>
      <c r="K27">
        <v>273</v>
      </c>
      <c r="L27">
        <v>86</v>
      </c>
      <c r="M27">
        <v>361</v>
      </c>
      <c r="P27" s="209" t="str">
        <f>'SUB AREA DATA'!E89</f>
        <v>Stroud</v>
      </c>
      <c r="Q27" s="209" t="str">
        <f>'SUB AREA DATA'!F89</f>
        <v>Severn Vale</v>
      </c>
      <c r="R27" s="209"/>
      <c r="S27" s="209">
        <f>'SUB AREA DATA'!K89</f>
        <v>92.05</v>
      </c>
      <c r="T27" s="209">
        <f>'SUB AREA DATA'!L89</f>
        <v>126.03</v>
      </c>
      <c r="U27" s="209">
        <f>'SUB AREA DATA'!M89</f>
        <v>151.54</v>
      </c>
      <c r="V27" s="209">
        <f>'SUB AREA DATA'!N89</f>
        <v>192.75</v>
      </c>
    </row>
    <row r="28" spans="3:30" x14ac:dyDescent="0.25">
      <c r="C28">
        <v>9</v>
      </c>
      <c r="D28">
        <v>9.3000000000000007</v>
      </c>
      <c r="E28">
        <v>163</v>
      </c>
      <c r="F28">
        <v>69</v>
      </c>
      <c r="G28">
        <v>228</v>
      </c>
      <c r="H28">
        <v>173</v>
      </c>
      <c r="I28">
        <v>77</v>
      </c>
      <c r="J28">
        <v>241</v>
      </c>
      <c r="K28">
        <v>158</v>
      </c>
      <c r="L28">
        <v>79</v>
      </c>
      <c r="M28">
        <v>226</v>
      </c>
      <c r="P28" s="209" t="str">
        <f>'SUB AREA DATA'!E90</f>
        <v>Forest of Dean</v>
      </c>
      <c r="Q28" s="209" t="str">
        <f>'SUB AREA DATA'!F90</f>
        <v>South</v>
      </c>
      <c r="R28" s="209"/>
      <c r="S28" s="209">
        <f>'SUB AREA DATA'!K90</f>
        <v>92.05</v>
      </c>
      <c r="T28" s="209">
        <f>'SUB AREA DATA'!L90</f>
        <v>126.03</v>
      </c>
      <c r="U28" s="209">
        <f>'SUB AREA DATA'!M90</f>
        <v>151.54</v>
      </c>
      <c r="V28" s="209">
        <f>'SUB AREA DATA'!N90</f>
        <v>192.75</v>
      </c>
    </row>
    <row r="29" spans="3:30" x14ac:dyDescent="0.25">
      <c r="C29">
        <v>10</v>
      </c>
      <c r="D29">
        <v>10.1</v>
      </c>
      <c r="E29">
        <v>146</v>
      </c>
      <c r="F29">
        <v>44</v>
      </c>
      <c r="G29">
        <v>189</v>
      </c>
      <c r="H29">
        <v>141</v>
      </c>
      <c r="I29">
        <v>46</v>
      </c>
      <c r="J29">
        <v>185</v>
      </c>
      <c r="K29">
        <v>147</v>
      </c>
      <c r="L29">
        <v>41</v>
      </c>
      <c r="M29">
        <v>189</v>
      </c>
      <c r="P29" s="209" t="str">
        <f>'SUB AREA DATA'!E91</f>
        <v>Cotswold</v>
      </c>
      <c r="Q29" s="209" t="str">
        <f>'SUB AREA DATA'!F91</f>
        <v>South Cerney</v>
      </c>
      <c r="R29" s="209"/>
      <c r="S29" s="209">
        <f>'SUB AREA DATA'!K91</f>
        <v>111.83</v>
      </c>
      <c r="T29" s="209">
        <f>'SUB AREA DATA'!L91</f>
        <v>143.34</v>
      </c>
      <c r="U29" s="209">
        <f>'SUB AREA DATA'!M91</f>
        <v>174.43</v>
      </c>
      <c r="V29" s="209">
        <f>'SUB AREA DATA'!N91</f>
        <v>240.59</v>
      </c>
    </row>
    <row r="30" spans="3:30" x14ac:dyDescent="0.25">
      <c r="C30">
        <v>10</v>
      </c>
      <c r="D30">
        <v>10.199999999999999</v>
      </c>
      <c r="E30">
        <v>106</v>
      </c>
      <c r="F30">
        <v>63</v>
      </c>
      <c r="G30">
        <v>165</v>
      </c>
      <c r="H30">
        <v>103</v>
      </c>
      <c r="I30">
        <v>47</v>
      </c>
      <c r="J30">
        <v>146</v>
      </c>
      <c r="K30">
        <v>100</v>
      </c>
      <c r="L30">
        <v>46</v>
      </c>
      <c r="M30">
        <v>141</v>
      </c>
      <c r="P30" s="209" t="str">
        <f>'SUB AREA DATA'!E92</f>
        <v>Stroud</v>
      </c>
      <c r="Q30" s="209" t="str">
        <f>'SUB AREA DATA'!F92</f>
        <v>Stonehouse</v>
      </c>
      <c r="R30" s="209"/>
      <c r="S30" s="209">
        <f>'SUB AREA DATA'!K92</f>
        <v>92.05</v>
      </c>
      <c r="T30" s="209">
        <f>'SUB AREA DATA'!L92</f>
        <v>126.03</v>
      </c>
      <c r="U30" s="209">
        <f>'SUB AREA DATA'!M92</f>
        <v>151.54</v>
      </c>
      <c r="V30" s="209">
        <f>'SUB AREA DATA'!N92</f>
        <v>192.75</v>
      </c>
    </row>
    <row r="31" spans="3:30" x14ac:dyDescent="0.25">
      <c r="C31">
        <v>11</v>
      </c>
      <c r="D31">
        <v>11.1</v>
      </c>
      <c r="E31">
        <v>217</v>
      </c>
      <c r="F31">
        <v>42</v>
      </c>
      <c r="G31">
        <v>256</v>
      </c>
      <c r="H31">
        <v>205</v>
      </c>
      <c r="I31">
        <v>44</v>
      </c>
      <c r="J31">
        <v>258</v>
      </c>
      <c r="K31">
        <v>192</v>
      </c>
      <c r="L31">
        <v>52</v>
      </c>
      <c r="M31">
        <v>248</v>
      </c>
      <c r="P31" s="209" t="str">
        <f>'SUB AREA DATA'!E93</f>
        <v>Stroud</v>
      </c>
      <c r="Q31" s="209" t="str">
        <f>'SUB AREA DATA'!F93</f>
        <v>Stoud Valley</v>
      </c>
      <c r="R31" s="209"/>
      <c r="S31" s="209">
        <f>'SUB AREA DATA'!K93</f>
        <v>92.05</v>
      </c>
      <c r="T31" s="209">
        <f>'SUB AREA DATA'!L93</f>
        <v>126.03</v>
      </c>
      <c r="U31" s="209">
        <f>'SUB AREA DATA'!M93</f>
        <v>151.54</v>
      </c>
      <c r="V31" s="209">
        <f>'SUB AREA DATA'!N93</f>
        <v>192.75</v>
      </c>
    </row>
    <row r="32" spans="3:30" x14ac:dyDescent="0.25">
      <c r="C32">
        <v>11</v>
      </c>
      <c r="D32">
        <v>11.2</v>
      </c>
      <c r="E32">
        <v>379</v>
      </c>
      <c r="F32">
        <v>132</v>
      </c>
      <c r="G32">
        <v>520</v>
      </c>
      <c r="H32">
        <v>359</v>
      </c>
      <c r="I32">
        <v>106</v>
      </c>
      <c r="J32">
        <v>468</v>
      </c>
      <c r="K32">
        <v>328</v>
      </c>
      <c r="L32">
        <v>103</v>
      </c>
      <c r="M32">
        <v>451</v>
      </c>
      <c r="P32" s="209" t="str">
        <f>'SUB AREA DATA'!E94</f>
        <v>Cotswold</v>
      </c>
      <c r="Q32" s="209" t="str">
        <f>'SUB AREA DATA'!F94</f>
        <v>Stow-on-the-wold</v>
      </c>
      <c r="R32" s="209"/>
      <c r="S32" s="209">
        <f>'SUB AREA DATA'!K94</f>
        <v>111.83</v>
      </c>
      <c r="T32" s="209">
        <f>'SUB AREA DATA'!L94</f>
        <v>143.34</v>
      </c>
      <c r="U32" s="209">
        <f>'SUB AREA DATA'!M94</f>
        <v>174.43</v>
      </c>
      <c r="V32" s="209">
        <f>'SUB AREA DATA'!N94</f>
        <v>240.59</v>
      </c>
    </row>
    <row r="33" spans="3:22" x14ac:dyDescent="0.25">
      <c r="C33">
        <v>12</v>
      </c>
      <c r="D33">
        <v>12.1</v>
      </c>
      <c r="E33">
        <v>133</v>
      </c>
      <c r="F33">
        <v>38</v>
      </c>
      <c r="G33">
        <v>176</v>
      </c>
      <c r="H33">
        <v>118</v>
      </c>
      <c r="I33">
        <v>26</v>
      </c>
      <c r="J33">
        <v>150</v>
      </c>
      <c r="K33">
        <v>103</v>
      </c>
      <c r="L33">
        <v>25</v>
      </c>
      <c r="M33">
        <v>131</v>
      </c>
      <c r="P33" s="209" t="str">
        <f>'SUB AREA DATA'!E95</f>
        <v>Cotswold</v>
      </c>
      <c r="Q33" s="209" t="str">
        <f>'SUB AREA DATA'!F95</f>
        <v>Tetbury</v>
      </c>
      <c r="R33" s="209"/>
      <c r="S33" s="209">
        <f>'SUB AREA DATA'!K95</f>
        <v>111.83</v>
      </c>
      <c r="T33" s="209">
        <f>'SUB AREA DATA'!L95</f>
        <v>143.34</v>
      </c>
      <c r="U33" s="209">
        <f>'SUB AREA DATA'!M95</f>
        <v>174.43</v>
      </c>
      <c r="V33" s="209">
        <f>'SUB AREA DATA'!N95</f>
        <v>240.59</v>
      </c>
    </row>
    <row r="34" spans="3:22" x14ac:dyDescent="0.25">
      <c r="C34">
        <v>12</v>
      </c>
      <c r="D34">
        <v>12.2</v>
      </c>
      <c r="E34">
        <v>415</v>
      </c>
      <c r="F34">
        <v>153</v>
      </c>
      <c r="G34">
        <v>558</v>
      </c>
      <c r="H34">
        <v>476</v>
      </c>
      <c r="I34">
        <v>128</v>
      </c>
      <c r="J34">
        <v>604</v>
      </c>
      <c r="K34">
        <v>421</v>
      </c>
      <c r="L34">
        <v>109</v>
      </c>
      <c r="M34">
        <v>540</v>
      </c>
      <c r="P34" s="209" t="str">
        <f>'SUB AREA DATA'!E96</f>
        <v>Stroud</v>
      </c>
      <c r="Q34" s="209" t="str">
        <f>'SUB AREA DATA'!F96</f>
        <v>Wotton</v>
      </c>
      <c r="R34" s="209"/>
      <c r="S34" s="209">
        <f>'SUB AREA DATA'!K96</f>
        <v>92.05</v>
      </c>
      <c r="T34" s="209">
        <f>'SUB AREA DATA'!L96</f>
        <v>126.03</v>
      </c>
      <c r="U34" s="209">
        <f>'SUB AREA DATA'!M96</f>
        <v>151.54</v>
      </c>
      <c r="V34" s="209">
        <f>'SUB AREA DATA'!N96</f>
        <v>192.75</v>
      </c>
    </row>
    <row r="35" spans="3:22" x14ac:dyDescent="0.25">
      <c r="C35">
        <v>12</v>
      </c>
      <c r="D35">
        <v>12.3</v>
      </c>
      <c r="E35">
        <v>231</v>
      </c>
      <c r="F35">
        <v>161</v>
      </c>
      <c r="G35">
        <v>404</v>
      </c>
      <c r="H35">
        <v>236</v>
      </c>
      <c r="I35">
        <v>165</v>
      </c>
      <c r="J35">
        <v>386</v>
      </c>
      <c r="K35">
        <v>204</v>
      </c>
      <c r="L35">
        <v>147</v>
      </c>
      <c r="M35">
        <v>363</v>
      </c>
      <c r="P35" s="193"/>
      <c r="Q35" s="193"/>
      <c r="R35" s="5"/>
      <c r="S35" s="5"/>
      <c r="T35" s="5"/>
      <c r="U35" s="5"/>
      <c r="V35" s="5"/>
    </row>
    <row r="36" spans="3:22" x14ac:dyDescent="0.25">
      <c r="C36">
        <v>13</v>
      </c>
      <c r="D36">
        <v>13.1</v>
      </c>
      <c r="E36">
        <v>2368</v>
      </c>
      <c r="F36">
        <v>723</v>
      </c>
      <c r="G36">
        <v>3106</v>
      </c>
      <c r="H36">
        <v>2321</v>
      </c>
      <c r="I36">
        <v>754</v>
      </c>
      <c r="J36">
        <v>3066</v>
      </c>
      <c r="K36">
        <v>2264</v>
      </c>
      <c r="L36">
        <v>721</v>
      </c>
      <c r="M36">
        <v>2972</v>
      </c>
      <c r="P36" s="193"/>
      <c r="Q36" s="193"/>
      <c r="R36" s="5"/>
      <c r="S36" s="5"/>
      <c r="T36" s="5"/>
      <c r="U36" s="5"/>
      <c r="V36" s="5"/>
    </row>
    <row r="37" spans="3:22" x14ac:dyDescent="0.25">
      <c r="C37">
        <v>14</v>
      </c>
      <c r="D37">
        <v>14.1</v>
      </c>
      <c r="E37">
        <v>99</v>
      </c>
      <c r="F37">
        <v>49</v>
      </c>
      <c r="G37">
        <v>148</v>
      </c>
      <c r="H37">
        <v>86</v>
      </c>
      <c r="I37">
        <v>32</v>
      </c>
      <c r="J37">
        <v>126</v>
      </c>
      <c r="K37">
        <v>88</v>
      </c>
      <c r="L37">
        <v>33</v>
      </c>
      <c r="M37">
        <v>115</v>
      </c>
      <c r="P37" s="193"/>
      <c r="Q37" s="193"/>
      <c r="R37" s="5"/>
      <c r="S37" s="5"/>
      <c r="T37" s="5"/>
      <c r="U37" s="5"/>
      <c r="V37" s="5"/>
    </row>
    <row r="38" spans="3:22" x14ac:dyDescent="0.25">
      <c r="C38">
        <v>14</v>
      </c>
      <c r="D38">
        <v>14.2</v>
      </c>
      <c r="E38">
        <v>392</v>
      </c>
      <c r="F38">
        <v>146</v>
      </c>
      <c r="G38">
        <v>546</v>
      </c>
      <c r="H38">
        <v>451</v>
      </c>
      <c r="I38">
        <v>166</v>
      </c>
      <c r="J38">
        <v>610</v>
      </c>
      <c r="K38">
        <v>445</v>
      </c>
      <c r="L38">
        <v>151</v>
      </c>
      <c r="M38">
        <v>595</v>
      </c>
      <c r="P38" s="5"/>
      <c r="Q38" s="5"/>
      <c r="R38" s="5"/>
      <c r="S38" s="5"/>
      <c r="T38" s="5"/>
      <c r="U38" s="5"/>
      <c r="V38" s="5"/>
    </row>
    <row r="39" spans="3:22" x14ac:dyDescent="0.25">
      <c r="C39">
        <v>15</v>
      </c>
      <c r="D39">
        <v>15.1</v>
      </c>
      <c r="E39">
        <v>229</v>
      </c>
      <c r="F39">
        <v>54</v>
      </c>
      <c r="G39">
        <v>278</v>
      </c>
      <c r="H39">
        <v>229</v>
      </c>
      <c r="I39">
        <v>47</v>
      </c>
      <c r="J39">
        <v>276</v>
      </c>
      <c r="K39">
        <v>224</v>
      </c>
      <c r="L39">
        <v>42</v>
      </c>
      <c r="M39">
        <v>262</v>
      </c>
      <c r="P39" s="5"/>
      <c r="Q39" s="5"/>
      <c r="R39" s="5"/>
      <c r="S39" s="5"/>
      <c r="T39" s="5"/>
      <c r="U39" s="5"/>
      <c r="V39" s="5"/>
    </row>
    <row r="40" spans="3:22" x14ac:dyDescent="0.25">
      <c r="C40">
        <v>15</v>
      </c>
      <c r="D40">
        <v>15.2</v>
      </c>
      <c r="E40">
        <v>240</v>
      </c>
      <c r="F40">
        <v>117</v>
      </c>
      <c r="G40">
        <v>358</v>
      </c>
      <c r="H40">
        <v>294</v>
      </c>
      <c r="I40">
        <v>98</v>
      </c>
      <c r="J40">
        <v>398</v>
      </c>
      <c r="K40">
        <v>294</v>
      </c>
      <c r="L40">
        <v>99</v>
      </c>
      <c r="M40">
        <v>390</v>
      </c>
      <c r="P40" s="5"/>
      <c r="Q40" s="5"/>
      <c r="R40" s="5"/>
      <c r="S40" s="5"/>
      <c r="T40" s="5"/>
      <c r="U40" s="5"/>
      <c r="V40" s="5"/>
    </row>
    <row r="41" spans="3:22" x14ac:dyDescent="0.25">
      <c r="C41">
        <v>15</v>
      </c>
      <c r="D41">
        <v>15.3</v>
      </c>
      <c r="E41">
        <v>135</v>
      </c>
      <c r="F41">
        <v>38</v>
      </c>
      <c r="G41">
        <v>177</v>
      </c>
      <c r="H41">
        <v>140</v>
      </c>
      <c r="I41">
        <v>29</v>
      </c>
      <c r="J41">
        <v>170</v>
      </c>
      <c r="K41">
        <v>133</v>
      </c>
      <c r="L41">
        <v>31</v>
      </c>
      <c r="M41">
        <v>170</v>
      </c>
      <c r="P41" s="5"/>
      <c r="Q41" s="5"/>
      <c r="R41" s="5"/>
      <c r="S41" s="5"/>
      <c r="T41" s="5"/>
      <c r="U41" s="5"/>
      <c r="V41" s="5"/>
    </row>
    <row r="42" spans="3:22" x14ac:dyDescent="0.25">
      <c r="C42">
        <v>16</v>
      </c>
      <c r="D42">
        <v>16.100000000000001</v>
      </c>
      <c r="E42">
        <v>114</v>
      </c>
      <c r="F42">
        <v>30</v>
      </c>
      <c r="G42">
        <v>145</v>
      </c>
      <c r="H42">
        <v>126</v>
      </c>
      <c r="I42">
        <v>19</v>
      </c>
      <c r="J42">
        <v>148</v>
      </c>
      <c r="K42">
        <v>118</v>
      </c>
      <c r="L42">
        <v>14</v>
      </c>
      <c r="M42">
        <v>138</v>
      </c>
      <c r="P42" s="5"/>
      <c r="Q42" s="5"/>
      <c r="R42" s="5"/>
      <c r="S42" s="5"/>
      <c r="T42" s="5"/>
      <c r="U42" s="5"/>
      <c r="V42" s="5"/>
    </row>
    <row r="43" spans="3:22" x14ac:dyDescent="0.25">
      <c r="C43">
        <v>16</v>
      </c>
      <c r="D43">
        <v>16.2</v>
      </c>
      <c r="E43">
        <v>109</v>
      </c>
      <c r="F43">
        <v>52</v>
      </c>
      <c r="G43">
        <v>158</v>
      </c>
      <c r="H43">
        <v>116</v>
      </c>
      <c r="I43">
        <v>56</v>
      </c>
      <c r="J43">
        <v>167</v>
      </c>
      <c r="K43">
        <v>108</v>
      </c>
      <c r="L43">
        <v>51</v>
      </c>
      <c r="M43">
        <v>166</v>
      </c>
      <c r="P43" s="5"/>
      <c r="Q43" s="5"/>
      <c r="R43" s="5"/>
      <c r="S43" s="5"/>
      <c r="T43" s="5"/>
      <c r="U43" s="5"/>
      <c r="V43" s="5"/>
    </row>
    <row r="44" spans="3:22" x14ac:dyDescent="0.25">
      <c r="C44">
        <v>17</v>
      </c>
      <c r="D44">
        <v>17.100000000000001</v>
      </c>
      <c r="E44">
        <v>183</v>
      </c>
      <c r="F44">
        <v>81</v>
      </c>
      <c r="G44">
        <v>261</v>
      </c>
      <c r="H44">
        <v>223</v>
      </c>
      <c r="I44">
        <v>63</v>
      </c>
      <c r="J44">
        <v>279</v>
      </c>
      <c r="K44">
        <v>222</v>
      </c>
      <c r="L44">
        <v>60</v>
      </c>
      <c r="M44">
        <v>276</v>
      </c>
      <c r="P44" s="5"/>
      <c r="Q44" s="5"/>
      <c r="R44" s="5"/>
      <c r="S44" s="5"/>
      <c r="T44" s="5"/>
      <c r="U44" s="5"/>
      <c r="V44" s="5"/>
    </row>
    <row r="45" spans="3:22" x14ac:dyDescent="0.25">
      <c r="C45">
        <v>17</v>
      </c>
      <c r="D45">
        <v>17.2</v>
      </c>
      <c r="E45">
        <v>1559</v>
      </c>
      <c r="F45">
        <v>948</v>
      </c>
      <c r="G45">
        <v>2513</v>
      </c>
      <c r="H45">
        <v>1733</v>
      </c>
      <c r="I45">
        <v>743</v>
      </c>
      <c r="J45">
        <v>2471</v>
      </c>
      <c r="K45">
        <v>1676</v>
      </c>
      <c r="L45">
        <v>656</v>
      </c>
      <c r="M45">
        <v>2326</v>
      </c>
      <c r="P45" s="5"/>
      <c r="Q45" s="5"/>
      <c r="R45" s="5"/>
      <c r="S45" s="5"/>
      <c r="T45" s="5"/>
      <c r="U45" s="5"/>
      <c r="V45" s="5"/>
    </row>
    <row r="46" spans="3:22" x14ac:dyDescent="0.25">
      <c r="C46">
        <v>17</v>
      </c>
      <c r="D46">
        <v>17.3</v>
      </c>
      <c r="E46">
        <v>40</v>
      </c>
      <c r="F46">
        <v>82</v>
      </c>
      <c r="G46">
        <v>128</v>
      </c>
      <c r="H46">
        <v>60</v>
      </c>
      <c r="I46">
        <v>59</v>
      </c>
      <c r="J46">
        <v>118</v>
      </c>
      <c r="K46">
        <v>70</v>
      </c>
      <c r="L46">
        <v>49</v>
      </c>
      <c r="M46">
        <v>118</v>
      </c>
      <c r="P46" s="5"/>
      <c r="Q46" s="5"/>
      <c r="R46" s="5"/>
      <c r="S46" s="5"/>
      <c r="T46" s="5"/>
      <c r="U46" s="5"/>
      <c r="V46" s="5"/>
    </row>
    <row r="47" spans="3:22" x14ac:dyDescent="0.25">
      <c r="C47">
        <v>18</v>
      </c>
      <c r="D47">
        <v>18.100000000000001</v>
      </c>
      <c r="E47">
        <v>685</v>
      </c>
      <c r="F47">
        <v>402</v>
      </c>
      <c r="G47">
        <v>1073</v>
      </c>
      <c r="H47">
        <v>691</v>
      </c>
      <c r="I47">
        <v>353</v>
      </c>
      <c r="J47">
        <v>1052</v>
      </c>
      <c r="K47">
        <v>677</v>
      </c>
      <c r="L47">
        <v>307</v>
      </c>
      <c r="M47">
        <v>993</v>
      </c>
      <c r="P47" s="5"/>
      <c r="Q47" s="5"/>
      <c r="R47" s="5"/>
      <c r="S47" s="5"/>
      <c r="T47" s="5"/>
      <c r="U47" s="5"/>
      <c r="V47" s="5"/>
    </row>
    <row r="48" spans="3:22" x14ac:dyDescent="0.25">
      <c r="C48">
        <v>18</v>
      </c>
      <c r="D48">
        <v>18.2</v>
      </c>
      <c r="E48">
        <v>127</v>
      </c>
      <c r="F48">
        <v>157</v>
      </c>
      <c r="G48">
        <v>279</v>
      </c>
      <c r="H48">
        <v>128</v>
      </c>
      <c r="I48">
        <v>125</v>
      </c>
      <c r="J48">
        <v>252</v>
      </c>
      <c r="K48">
        <v>116</v>
      </c>
      <c r="L48">
        <v>134</v>
      </c>
      <c r="M48">
        <v>257</v>
      </c>
      <c r="P48" s="5"/>
      <c r="Q48" s="5"/>
      <c r="R48" s="5"/>
      <c r="S48" s="5"/>
      <c r="T48" s="5"/>
      <c r="U48" s="5"/>
      <c r="V48" s="5"/>
    </row>
    <row r="49" spans="3:22" x14ac:dyDescent="0.25">
      <c r="C49">
        <v>19</v>
      </c>
      <c r="D49">
        <v>19.100000000000001</v>
      </c>
      <c r="E49">
        <v>558</v>
      </c>
      <c r="F49">
        <v>425</v>
      </c>
      <c r="G49">
        <v>1006</v>
      </c>
      <c r="H49">
        <v>578</v>
      </c>
      <c r="I49">
        <v>327</v>
      </c>
      <c r="J49">
        <v>901</v>
      </c>
      <c r="K49">
        <v>584</v>
      </c>
      <c r="L49">
        <v>277</v>
      </c>
      <c r="M49">
        <v>856</v>
      </c>
      <c r="P49" s="5"/>
      <c r="Q49" s="5"/>
      <c r="R49" s="5"/>
      <c r="S49" s="5"/>
      <c r="T49" s="5"/>
      <c r="U49" s="5"/>
      <c r="V49" s="5"/>
    </row>
    <row r="50" spans="3:22" x14ac:dyDescent="0.25">
      <c r="C50">
        <v>19</v>
      </c>
      <c r="D50">
        <v>19.2</v>
      </c>
      <c r="E50">
        <v>141</v>
      </c>
      <c r="F50">
        <v>52</v>
      </c>
      <c r="G50">
        <v>201</v>
      </c>
      <c r="H50">
        <v>138</v>
      </c>
      <c r="I50">
        <v>53</v>
      </c>
      <c r="J50">
        <v>185</v>
      </c>
      <c r="K50">
        <v>129</v>
      </c>
      <c r="L50">
        <v>49</v>
      </c>
      <c r="M50">
        <v>188</v>
      </c>
      <c r="P50" s="5"/>
      <c r="Q50" s="5"/>
      <c r="R50" s="5"/>
      <c r="S50" s="5"/>
      <c r="T50" s="5"/>
      <c r="U50" s="5"/>
      <c r="V50" s="5"/>
    </row>
    <row r="51" spans="3:22" x14ac:dyDescent="0.25">
      <c r="C51">
        <v>20</v>
      </c>
      <c r="D51">
        <v>20.100000000000001</v>
      </c>
      <c r="E51">
        <v>193</v>
      </c>
      <c r="F51">
        <v>83</v>
      </c>
      <c r="G51">
        <v>281</v>
      </c>
      <c r="H51">
        <v>196</v>
      </c>
      <c r="I51">
        <v>89</v>
      </c>
      <c r="J51">
        <v>285</v>
      </c>
      <c r="K51">
        <v>199</v>
      </c>
      <c r="L51">
        <v>76</v>
      </c>
      <c r="M51">
        <v>270</v>
      </c>
      <c r="P51" s="5"/>
      <c r="Q51" s="5"/>
      <c r="R51" s="5"/>
      <c r="S51" s="5"/>
      <c r="T51" s="5"/>
      <c r="U51" s="5"/>
      <c r="V51" s="5"/>
    </row>
    <row r="52" spans="3:22" x14ac:dyDescent="0.25">
      <c r="C52">
        <v>20</v>
      </c>
      <c r="D52">
        <v>20.2</v>
      </c>
      <c r="E52">
        <v>130</v>
      </c>
      <c r="F52">
        <v>70</v>
      </c>
      <c r="G52">
        <v>206</v>
      </c>
      <c r="H52">
        <v>124</v>
      </c>
      <c r="I52">
        <v>70</v>
      </c>
      <c r="J52">
        <v>196</v>
      </c>
      <c r="K52">
        <v>130</v>
      </c>
      <c r="L52">
        <v>69</v>
      </c>
      <c r="M52">
        <v>199</v>
      </c>
      <c r="P52" s="5"/>
      <c r="Q52" s="5"/>
      <c r="R52" s="5"/>
      <c r="S52" s="5"/>
      <c r="T52" s="5"/>
      <c r="U52" s="5"/>
      <c r="V52" s="5"/>
    </row>
    <row r="54" spans="3:22" x14ac:dyDescent="0.25">
      <c r="H54" s="5">
        <f>SUM(H8:H52)</f>
        <v>17913</v>
      </c>
      <c r="I54">
        <f>SUM(I8:I52)</f>
        <v>6249</v>
      </c>
      <c r="J54" s="5">
        <f>SUM(J8:J52)</f>
        <v>24071</v>
      </c>
      <c r="K54" s="5"/>
    </row>
  </sheetData>
  <mergeCells count="1">
    <mergeCell ref="X4:AC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workbookViewId="0">
      <pane ySplit="1" topLeftCell="A2" activePane="bottomLeft" state="frozen"/>
      <selection pane="bottomLeft" activeCell="B8" sqref="B8"/>
    </sheetView>
  </sheetViews>
  <sheetFormatPr defaultColWidth="9.140625" defaultRowHeight="15" x14ac:dyDescent="0.25"/>
  <cols>
    <col min="1" max="1" width="40.7109375" style="136" customWidth="1"/>
    <col min="2" max="2" width="80.7109375" style="136" customWidth="1"/>
    <col min="3" max="3" width="40.7109375" style="109" customWidth="1"/>
    <col min="4" max="16384" width="9.140625" style="109"/>
  </cols>
  <sheetData>
    <row r="1" spans="1:3" x14ac:dyDescent="0.25">
      <c r="A1" s="132" t="s">
        <v>364</v>
      </c>
      <c r="B1" s="132" t="s">
        <v>366</v>
      </c>
      <c r="C1" s="132" t="s">
        <v>365</v>
      </c>
    </row>
    <row r="2" spans="1:3" x14ac:dyDescent="0.25">
      <c r="A2" s="132"/>
      <c r="B2" s="132"/>
      <c r="C2" s="132"/>
    </row>
    <row r="3" spans="1:3" ht="18.75" x14ac:dyDescent="0.25">
      <c r="A3" s="133" t="s">
        <v>225</v>
      </c>
      <c r="B3" s="134"/>
      <c r="C3" s="134"/>
    </row>
    <row r="4" spans="1:3" ht="90" x14ac:dyDescent="0.25">
      <c r="A4" s="132" t="s">
        <v>235</v>
      </c>
      <c r="B4" s="134" t="s">
        <v>375</v>
      </c>
      <c r="C4" s="134" t="s">
        <v>376</v>
      </c>
    </row>
    <row r="5" spans="1:3" x14ac:dyDescent="0.25">
      <c r="A5" s="134" t="s">
        <v>20</v>
      </c>
      <c r="B5" s="134"/>
      <c r="C5" s="134"/>
    </row>
    <row r="6" spans="1:3" ht="30" x14ac:dyDescent="0.25">
      <c r="A6" s="134" t="s">
        <v>240</v>
      </c>
      <c r="B6" s="134" t="s">
        <v>391</v>
      </c>
      <c r="C6" s="134"/>
    </row>
    <row r="7" spans="1:3" ht="30" x14ac:dyDescent="0.25">
      <c r="A7" s="134" t="s">
        <v>241</v>
      </c>
      <c r="B7" s="134" t="s">
        <v>392</v>
      </c>
      <c r="C7" s="134"/>
    </row>
    <row r="8" spans="1:3" ht="90" x14ac:dyDescent="0.25">
      <c r="A8" s="134" t="s">
        <v>237</v>
      </c>
      <c r="B8" s="134" t="s">
        <v>393</v>
      </c>
      <c r="C8" s="134"/>
    </row>
    <row r="9" spans="1:3" ht="60" x14ac:dyDescent="0.25">
      <c r="A9" s="134" t="s">
        <v>238</v>
      </c>
      <c r="B9" s="134" t="s">
        <v>351</v>
      </c>
      <c r="C9" s="134"/>
    </row>
    <row r="10" spans="1:3" ht="30" x14ac:dyDescent="0.25">
      <c r="A10" s="134" t="s">
        <v>239</v>
      </c>
      <c r="B10" s="134" t="s">
        <v>394</v>
      </c>
      <c r="C10" s="134"/>
    </row>
    <row r="11" spans="1:3" x14ac:dyDescent="0.25">
      <c r="A11" s="132" t="s">
        <v>236</v>
      </c>
      <c r="B11" s="134"/>
      <c r="C11" s="134"/>
    </row>
    <row r="12" spans="1:3" ht="30" x14ac:dyDescent="0.25">
      <c r="A12" s="134" t="s">
        <v>352</v>
      </c>
      <c r="B12" s="134" t="s">
        <v>353</v>
      </c>
      <c r="C12" s="134"/>
    </row>
    <row r="13" spans="1:3" ht="30" x14ac:dyDescent="0.25">
      <c r="A13" s="134" t="s">
        <v>367</v>
      </c>
      <c r="B13" s="134" t="s">
        <v>395</v>
      </c>
      <c r="C13" s="134"/>
    </row>
    <row r="14" spans="1:3" x14ac:dyDescent="0.25">
      <c r="A14" s="134"/>
      <c r="B14" s="134"/>
      <c r="C14" s="134"/>
    </row>
    <row r="15" spans="1:3" ht="18.75" x14ac:dyDescent="0.25">
      <c r="A15" s="133" t="s">
        <v>116</v>
      </c>
      <c r="B15" s="134"/>
      <c r="C15" s="134"/>
    </row>
    <row r="16" spans="1:3" ht="90" x14ac:dyDescent="0.25">
      <c r="A16" s="132" t="s">
        <v>255</v>
      </c>
      <c r="B16" s="134" t="s">
        <v>396</v>
      </c>
      <c r="C16" s="134" t="s">
        <v>377</v>
      </c>
    </row>
    <row r="17" spans="1:3" ht="75" x14ac:dyDescent="0.25">
      <c r="A17" s="134" t="s">
        <v>352</v>
      </c>
      <c r="B17" s="134" t="s">
        <v>368</v>
      </c>
      <c r="C17" s="134"/>
    </row>
    <row r="18" spans="1:3" ht="60" x14ac:dyDescent="0.25">
      <c r="A18" s="134" t="s">
        <v>354</v>
      </c>
      <c r="B18" s="134" t="s">
        <v>369</v>
      </c>
      <c r="C18" s="134"/>
    </row>
    <row r="19" spans="1:3" x14ac:dyDescent="0.25">
      <c r="A19" s="134"/>
      <c r="B19" s="134"/>
      <c r="C19" s="134"/>
    </row>
    <row r="20" spans="1:3" ht="18.75" x14ac:dyDescent="0.25">
      <c r="A20" s="133" t="s">
        <v>267</v>
      </c>
      <c r="B20" s="134"/>
      <c r="C20" s="134"/>
    </row>
    <row r="21" spans="1:3" ht="30" x14ac:dyDescent="0.25">
      <c r="A21" s="132" t="s">
        <v>370</v>
      </c>
      <c r="B21" s="134"/>
      <c r="C21" s="134" t="s">
        <v>381</v>
      </c>
    </row>
    <row r="22" spans="1:3" x14ac:dyDescent="0.25">
      <c r="A22" s="132" t="s">
        <v>322</v>
      </c>
      <c r="B22" s="134"/>
      <c r="C22" s="134" t="s">
        <v>355</v>
      </c>
    </row>
    <row r="23" spans="1:3" x14ac:dyDescent="0.25">
      <c r="A23" s="132" t="s">
        <v>337</v>
      </c>
      <c r="B23" s="134"/>
      <c r="C23" s="134" t="s">
        <v>356</v>
      </c>
    </row>
    <row r="24" spans="1:3" ht="45" x14ac:dyDescent="0.25">
      <c r="A24" s="132" t="s">
        <v>309</v>
      </c>
      <c r="B24" s="134" t="s">
        <v>372</v>
      </c>
      <c r="C24" s="134" t="s">
        <v>378</v>
      </c>
    </row>
    <row r="25" spans="1:3" ht="45" x14ac:dyDescent="0.25">
      <c r="A25" s="132" t="s">
        <v>371</v>
      </c>
      <c r="B25" s="134" t="s">
        <v>382</v>
      </c>
      <c r="C25" s="134" t="s">
        <v>379</v>
      </c>
    </row>
    <row r="26" spans="1:3" ht="30" x14ac:dyDescent="0.25">
      <c r="A26" s="134" t="s">
        <v>284</v>
      </c>
      <c r="B26" s="135" t="s">
        <v>373</v>
      </c>
      <c r="C26" s="134"/>
    </row>
    <row r="27" spans="1:3" x14ac:dyDescent="0.25">
      <c r="A27" s="132" t="s">
        <v>318</v>
      </c>
      <c r="B27" s="134"/>
      <c r="C27" s="134"/>
    </row>
    <row r="28" spans="1:3" ht="45" x14ac:dyDescent="0.25">
      <c r="A28" s="134" t="s">
        <v>357</v>
      </c>
      <c r="B28" s="134" t="s">
        <v>386</v>
      </c>
      <c r="C28" s="134" t="s">
        <v>380</v>
      </c>
    </row>
    <row r="29" spans="1:3" ht="30" x14ac:dyDescent="0.25">
      <c r="A29" s="134" t="s">
        <v>358</v>
      </c>
      <c r="B29" s="134" t="s">
        <v>387</v>
      </c>
      <c r="C29" s="134" t="s">
        <v>383</v>
      </c>
    </row>
    <row r="30" spans="1:3" x14ac:dyDescent="0.25">
      <c r="A30" s="134" t="s">
        <v>359</v>
      </c>
      <c r="B30" s="134" t="s">
        <v>388</v>
      </c>
      <c r="C30" s="134"/>
    </row>
    <row r="31" spans="1:3" x14ac:dyDescent="0.25">
      <c r="A31" s="132" t="s">
        <v>314</v>
      </c>
      <c r="B31" s="134"/>
      <c r="C31" s="134"/>
    </row>
    <row r="32" spans="1:3" x14ac:dyDescent="0.25">
      <c r="A32" s="134" t="s">
        <v>360</v>
      </c>
      <c r="B32" s="134" t="s">
        <v>389</v>
      </c>
      <c r="C32" s="134"/>
    </row>
    <row r="33" spans="1:3" ht="30" x14ac:dyDescent="0.25">
      <c r="A33" s="134" t="s">
        <v>361</v>
      </c>
      <c r="B33" s="134" t="s">
        <v>390</v>
      </c>
      <c r="C33" s="134"/>
    </row>
    <row r="34" spans="1:3" ht="135" x14ac:dyDescent="0.25">
      <c r="A34" s="132" t="s">
        <v>288</v>
      </c>
      <c r="B34" s="134" t="s">
        <v>399</v>
      </c>
      <c r="C34" s="134" t="s">
        <v>398</v>
      </c>
    </row>
    <row r="35" spans="1:3" ht="30" x14ac:dyDescent="0.25">
      <c r="A35" s="134" t="s">
        <v>304</v>
      </c>
      <c r="B35" s="134"/>
      <c r="C35" s="134" t="s">
        <v>385</v>
      </c>
    </row>
    <row r="36" spans="1:3" x14ac:dyDescent="0.25">
      <c r="A36" s="134"/>
      <c r="B36" s="134"/>
      <c r="C36" s="134"/>
    </row>
    <row r="37" spans="1:3" ht="18.75" x14ac:dyDescent="0.25">
      <c r="A37" s="133" t="s">
        <v>303</v>
      </c>
      <c r="B37" s="134"/>
      <c r="C37" s="134"/>
    </row>
    <row r="38" spans="1:3" ht="60" x14ac:dyDescent="0.25">
      <c r="A38" s="134" t="s">
        <v>362</v>
      </c>
      <c r="B38" s="134" t="s">
        <v>374</v>
      </c>
      <c r="C38" s="134" t="s">
        <v>384</v>
      </c>
    </row>
    <row r="39" spans="1:3" ht="30" x14ac:dyDescent="0.25">
      <c r="A39" s="134" t="s">
        <v>363</v>
      </c>
      <c r="B39" s="134" t="s">
        <v>397</v>
      </c>
      <c r="C39" s="134" t="s">
        <v>379</v>
      </c>
    </row>
    <row r="40" spans="1:3" x14ac:dyDescent="0.25">
      <c r="A40" s="134"/>
      <c r="B40" s="134"/>
      <c r="C40" s="134"/>
    </row>
    <row r="41" spans="1:3" x14ac:dyDescent="0.25">
      <c r="C41" s="136"/>
    </row>
    <row r="42" spans="1:3" x14ac:dyDescent="0.25">
      <c r="C42" s="136"/>
    </row>
    <row r="43" spans="1:3" x14ac:dyDescent="0.25">
      <c r="C43" s="136"/>
    </row>
    <row r="44" spans="1:3" x14ac:dyDescent="0.25">
      <c r="C44" s="136"/>
    </row>
    <row r="45" spans="1:3" x14ac:dyDescent="0.25">
      <c r="C45" s="136"/>
    </row>
    <row r="46" spans="1:3" x14ac:dyDescent="0.25">
      <c r="C46" s="136"/>
    </row>
    <row r="47" spans="1:3" x14ac:dyDescent="0.25">
      <c r="C47" s="136"/>
    </row>
    <row r="48" spans="1:3" x14ac:dyDescent="0.25">
      <c r="C48" s="136"/>
    </row>
    <row r="49" spans="3:3" x14ac:dyDescent="0.25">
      <c r="C49" s="136"/>
    </row>
    <row r="50" spans="3:3" x14ac:dyDescent="0.25">
      <c r="C50" s="136"/>
    </row>
    <row r="51" spans="3:3" x14ac:dyDescent="0.25">
      <c r="C51" s="136"/>
    </row>
    <row r="52" spans="3:3" x14ac:dyDescent="0.25">
      <c r="C52" s="136"/>
    </row>
    <row r="53" spans="3:3" x14ac:dyDescent="0.25">
      <c r="C53" s="136"/>
    </row>
    <row r="54" spans="3:3" x14ac:dyDescent="0.25">
      <c r="C54" s="136"/>
    </row>
    <row r="55" spans="3:3" x14ac:dyDescent="0.25">
      <c r="C55" s="136"/>
    </row>
    <row r="56" spans="3:3" x14ac:dyDescent="0.25">
      <c r="C56" s="136"/>
    </row>
    <row r="57" spans="3:3" x14ac:dyDescent="0.25">
      <c r="C57" s="136"/>
    </row>
    <row r="58" spans="3:3" x14ac:dyDescent="0.25">
      <c r="C58" s="136"/>
    </row>
    <row r="59" spans="3:3" x14ac:dyDescent="0.25">
      <c r="C59" s="136"/>
    </row>
    <row r="60" spans="3:3" x14ac:dyDescent="0.25">
      <c r="C60" s="136"/>
    </row>
    <row r="61" spans="3:3" x14ac:dyDescent="0.25">
      <c r="C61" s="136"/>
    </row>
    <row r="62" spans="3:3" x14ac:dyDescent="0.25">
      <c r="C62" s="136"/>
    </row>
    <row r="63" spans="3:3" x14ac:dyDescent="0.25">
      <c r="C63" s="136"/>
    </row>
    <row r="64" spans="3:3" x14ac:dyDescent="0.25">
      <c r="C64" s="136"/>
    </row>
    <row r="65" spans="3:3" x14ac:dyDescent="0.25">
      <c r="C65" s="136"/>
    </row>
    <row r="66" spans="3:3" x14ac:dyDescent="0.25">
      <c r="C66" s="136"/>
    </row>
    <row r="67" spans="3:3" x14ac:dyDescent="0.25">
      <c r="C67" s="136"/>
    </row>
    <row r="68" spans="3:3" x14ac:dyDescent="0.25">
      <c r="C68" s="136"/>
    </row>
  </sheetData>
  <sheetProtection password="D1BF" sheet="1" objects="1" scenario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topLeftCell="A23" workbookViewId="0">
      <selection activeCell="B26" sqref="B26"/>
    </sheetView>
  </sheetViews>
  <sheetFormatPr defaultColWidth="9.140625" defaultRowHeight="15" x14ac:dyDescent="0.25"/>
  <cols>
    <col min="1" max="1" width="40.7109375" style="136" customWidth="1"/>
    <col min="2" max="2" width="80.7109375" style="136" customWidth="1"/>
    <col min="3" max="3" width="40.7109375" style="109" customWidth="1"/>
    <col min="4" max="16384" width="9.140625" style="109"/>
  </cols>
  <sheetData>
    <row r="1" spans="1:3" x14ac:dyDescent="0.25">
      <c r="A1" s="132" t="s">
        <v>364</v>
      </c>
      <c r="B1" s="132" t="s">
        <v>366</v>
      </c>
      <c r="C1" s="132" t="s">
        <v>365</v>
      </c>
    </row>
    <row r="2" spans="1:3" x14ac:dyDescent="0.25">
      <c r="A2" s="132"/>
      <c r="B2" s="132"/>
      <c r="C2" s="132"/>
    </row>
    <row r="3" spans="1:3" ht="18.75" x14ac:dyDescent="0.25">
      <c r="A3" s="133" t="s">
        <v>225</v>
      </c>
      <c r="B3" s="134"/>
      <c r="C3" s="134"/>
    </row>
    <row r="4" spans="1:3" ht="90" x14ac:dyDescent="0.25">
      <c r="A4" s="132" t="s">
        <v>235</v>
      </c>
      <c r="B4" s="134" t="s">
        <v>586</v>
      </c>
      <c r="C4" s="134" t="s">
        <v>376</v>
      </c>
    </row>
    <row r="5" spans="1:3" x14ac:dyDescent="0.25">
      <c r="A5" s="134" t="s">
        <v>20</v>
      </c>
      <c r="B5" s="134"/>
      <c r="C5" s="134"/>
    </row>
    <row r="6" spans="1:3" ht="30" x14ac:dyDescent="0.25">
      <c r="A6" s="134" t="s">
        <v>240</v>
      </c>
      <c r="B6" s="134" t="s">
        <v>391</v>
      </c>
      <c r="C6" s="134"/>
    </row>
    <row r="7" spans="1:3" ht="45" x14ac:dyDescent="0.25">
      <c r="A7" s="134" t="s">
        <v>568</v>
      </c>
      <c r="B7" s="134" t="s">
        <v>587</v>
      </c>
      <c r="C7" s="134"/>
    </row>
    <row r="8" spans="1:3" ht="90" x14ac:dyDescent="0.25">
      <c r="A8" s="134" t="s">
        <v>237</v>
      </c>
      <c r="B8" s="134" t="s">
        <v>596</v>
      </c>
      <c r="C8" s="134"/>
    </row>
    <row r="9" spans="1:3" ht="60" x14ac:dyDescent="0.25">
      <c r="A9" s="134" t="s">
        <v>238</v>
      </c>
      <c r="B9" s="134" t="s">
        <v>597</v>
      </c>
      <c r="C9" s="134"/>
    </row>
    <row r="10" spans="1:3" ht="30" x14ac:dyDescent="0.25">
      <c r="A10" s="134" t="s">
        <v>239</v>
      </c>
      <c r="B10" s="134" t="s">
        <v>394</v>
      </c>
      <c r="C10" s="134"/>
    </row>
    <row r="11" spans="1:3" x14ac:dyDescent="0.25">
      <c r="A11" s="132" t="s">
        <v>236</v>
      </c>
      <c r="B11" s="134"/>
      <c r="C11" s="134"/>
    </row>
    <row r="12" spans="1:3" ht="30" x14ac:dyDescent="0.25">
      <c r="A12" s="134" t="s">
        <v>588</v>
      </c>
      <c r="B12" s="134" t="s">
        <v>589</v>
      </c>
      <c r="C12" s="134"/>
    </row>
    <row r="13" spans="1:3" ht="30" x14ac:dyDescent="0.25">
      <c r="A13" s="134" t="s">
        <v>367</v>
      </c>
      <c r="B13" s="134" t="s">
        <v>590</v>
      </c>
      <c r="C13" s="134"/>
    </row>
    <row r="14" spans="1:3" x14ac:dyDescent="0.25">
      <c r="A14" s="134"/>
      <c r="B14" s="134"/>
      <c r="C14" s="134"/>
    </row>
    <row r="15" spans="1:3" ht="18.75" x14ac:dyDescent="0.25">
      <c r="A15" s="133" t="s">
        <v>116</v>
      </c>
      <c r="B15" s="134"/>
      <c r="C15" s="134"/>
    </row>
    <row r="16" spans="1:3" ht="105" x14ac:dyDescent="0.25">
      <c r="A16" s="132" t="s">
        <v>255</v>
      </c>
      <c r="B16" s="134" t="s">
        <v>598</v>
      </c>
      <c r="C16" s="134" t="s">
        <v>377</v>
      </c>
    </row>
    <row r="17" spans="1:4" ht="75" x14ac:dyDescent="0.25">
      <c r="A17" s="134" t="s">
        <v>588</v>
      </c>
      <c r="B17" s="134" t="s">
        <v>599</v>
      </c>
      <c r="C17" s="134"/>
    </row>
    <row r="18" spans="1:4" ht="60" x14ac:dyDescent="0.25">
      <c r="A18" s="134" t="s">
        <v>591</v>
      </c>
      <c r="B18" s="134" t="s">
        <v>592</v>
      </c>
      <c r="C18" s="134"/>
    </row>
    <row r="19" spans="1:4" x14ac:dyDescent="0.25">
      <c r="A19" s="134"/>
      <c r="B19" s="134"/>
      <c r="C19" s="134"/>
    </row>
    <row r="20" spans="1:4" ht="18.75" x14ac:dyDescent="0.25">
      <c r="A20" s="133" t="s">
        <v>267</v>
      </c>
      <c r="B20" s="134"/>
      <c r="C20" s="134"/>
    </row>
    <row r="21" spans="1:4" ht="30" x14ac:dyDescent="0.25">
      <c r="A21" s="132" t="s">
        <v>593</v>
      </c>
      <c r="B21" s="134"/>
      <c r="C21" s="134" t="s">
        <v>381</v>
      </c>
    </row>
    <row r="22" spans="1:4" x14ac:dyDescent="0.25">
      <c r="A22" s="132" t="s">
        <v>322</v>
      </c>
      <c r="B22" s="134"/>
      <c r="C22" s="134" t="s">
        <v>355</v>
      </c>
    </row>
    <row r="23" spans="1:4" x14ac:dyDescent="0.25">
      <c r="A23" s="132" t="s">
        <v>337</v>
      </c>
      <c r="B23" s="134"/>
      <c r="C23" s="134" t="s">
        <v>356</v>
      </c>
    </row>
    <row r="24" spans="1:4" ht="45" x14ac:dyDescent="0.25">
      <c r="A24" s="132" t="s">
        <v>309</v>
      </c>
      <c r="B24" s="134" t="s">
        <v>372</v>
      </c>
      <c r="C24" s="134" t="s">
        <v>378</v>
      </c>
    </row>
    <row r="25" spans="1:4" ht="45" x14ac:dyDescent="0.25">
      <c r="A25" s="233" t="s">
        <v>371</v>
      </c>
      <c r="B25" s="232" t="s">
        <v>602</v>
      </c>
      <c r="C25" s="232" t="s">
        <v>379</v>
      </c>
      <c r="D25" s="234"/>
    </row>
    <row r="26" spans="1:4" ht="30" x14ac:dyDescent="0.25">
      <c r="A26" s="134" t="s">
        <v>284</v>
      </c>
      <c r="B26" s="135" t="s">
        <v>373</v>
      </c>
      <c r="C26" s="134"/>
    </row>
    <row r="27" spans="1:4" x14ac:dyDescent="0.25">
      <c r="A27" s="132" t="s">
        <v>318</v>
      </c>
      <c r="B27" s="134"/>
      <c r="C27" s="134"/>
    </row>
    <row r="28" spans="1:4" ht="45" x14ac:dyDescent="0.25">
      <c r="A28" s="134" t="s">
        <v>357</v>
      </c>
      <c r="B28" s="134" t="s">
        <v>594</v>
      </c>
      <c r="C28" s="134" t="s">
        <v>380</v>
      </c>
    </row>
    <row r="29" spans="1:4" ht="30" x14ac:dyDescent="0.25">
      <c r="A29" s="134" t="s">
        <v>358</v>
      </c>
      <c r="B29" s="134" t="s">
        <v>595</v>
      </c>
      <c r="C29" s="134" t="s">
        <v>383</v>
      </c>
    </row>
    <row r="30" spans="1:4" x14ac:dyDescent="0.25">
      <c r="A30" s="134" t="s">
        <v>359</v>
      </c>
      <c r="B30" s="134" t="s">
        <v>388</v>
      </c>
      <c r="C30" s="134"/>
    </row>
    <row r="31" spans="1:4" s="234" customFormat="1" x14ac:dyDescent="0.25">
      <c r="A31" s="233" t="s">
        <v>314</v>
      </c>
      <c r="B31" s="232"/>
      <c r="C31" s="232"/>
    </row>
    <row r="32" spans="1:4" s="234" customFormat="1" x14ac:dyDescent="0.25">
      <c r="A32" s="232" t="s">
        <v>360</v>
      </c>
      <c r="B32" s="232" t="s">
        <v>389</v>
      </c>
      <c r="C32" s="232"/>
    </row>
    <row r="33" spans="1:3" s="234" customFormat="1" ht="30" x14ac:dyDescent="0.25">
      <c r="A33" s="232" t="s">
        <v>361</v>
      </c>
      <c r="B33" s="232" t="s">
        <v>605</v>
      </c>
      <c r="C33" s="232"/>
    </row>
    <row r="34" spans="1:3" ht="135" x14ac:dyDescent="0.25">
      <c r="A34" s="132" t="s">
        <v>288</v>
      </c>
      <c r="B34" s="134" t="s">
        <v>604</v>
      </c>
      <c r="C34" s="134" t="s">
        <v>398</v>
      </c>
    </row>
    <row r="35" spans="1:3" ht="30" x14ac:dyDescent="0.25">
      <c r="A35" s="134" t="s">
        <v>304</v>
      </c>
      <c r="B35" s="134"/>
      <c r="C35" s="134" t="s">
        <v>385</v>
      </c>
    </row>
    <row r="36" spans="1:3" x14ac:dyDescent="0.25">
      <c r="A36" s="134"/>
      <c r="B36" s="134"/>
      <c r="C36" s="134"/>
    </row>
    <row r="37" spans="1:3" ht="18.75" x14ac:dyDescent="0.25">
      <c r="A37" s="133" t="s">
        <v>303</v>
      </c>
      <c r="B37" s="134"/>
      <c r="C37" s="134"/>
    </row>
    <row r="38" spans="1:3" ht="60" x14ac:dyDescent="0.25">
      <c r="A38" s="134" t="s">
        <v>362</v>
      </c>
      <c r="B38" s="134" t="s">
        <v>600</v>
      </c>
      <c r="C38" s="134" t="s">
        <v>384</v>
      </c>
    </row>
    <row r="39" spans="1:3" ht="30" x14ac:dyDescent="0.25">
      <c r="A39" s="232" t="s">
        <v>603</v>
      </c>
      <c r="B39" s="232" t="s">
        <v>601</v>
      </c>
      <c r="C39" s="232" t="s">
        <v>379</v>
      </c>
    </row>
    <row r="40" spans="1:3" x14ac:dyDescent="0.25">
      <c r="A40" s="134"/>
      <c r="B40" s="134"/>
      <c r="C40" s="134"/>
    </row>
    <row r="41" spans="1:3" x14ac:dyDescent="0.25">
      <c r="C41" s="136"/>
    </row>
    <row r="42" spans="1:3" x14ac:dyDescent="0.25">
      <c r="C42" s="136"/>
    </row>
    <row r="43" spans="1:3" x14ac:dyDescent="0.25">
      <c r="C43" s="136"/>
    </row>
    <row r="44" spans="1:3" x14ac:dyDescent="0.25">
      <c r="C44" s="136"/>
    </row>
    <row r="45" spans="1:3" x14ac:dyDescent="0.25">
      <c r="C45" s="136"/>
    </row>
    <row r="46" spans="1:3" x14ac:dyDescent="0.25">
      <c r="C46" s="136"/>
    </row>
    <row r="47" spans="1:3" x14ac:dyDescent="0.25">
      <c r="C47" s="136"/>
    </row>
    <row r="48" spans="1:3" x14ac:dyDescent="0.25">
      <c r="C48" s="136"/>
    </row>
    <row r="49" spans="3:3" x14ac:dyDescent="0.25">
      <c r="C49" s="136"/>
    </row>
    <row r="50" spans="3:3" x14ac:dyDescent="0.25">
      <c r="C50" s="136"/>
    </row>
    <row r="51" spans="3:3" x14ac:dyDescent="0.25">
      <c r="C51" s="136"/>
    </row>
    <row r="52" spans="3:3" x14ac:dyDescent="0.25">
      <c r="C52" s="136"/>
    </row>
    <row r="53" spans="3:3" x14ac:dyDescent="0.25">
      <c r="C53" s="136"/>
    </row>
    <row r="54" spans="3:3" x14ac:dyDescent="0.25">
      <c r="C54" s="136"/>
    </row>
    <row r="55" spans="3:3" x14ac:dyDescent="0.25">
      <c r="C55" s="136"/>
    </row>
    <row r="56" spans="3:3" x14ac:dyDescent="0.25">
      <c r="C56" s="136"/>
    </row>
    <row r="57" spans="3:3" x14ac:dyDescent="0.25">
      <c r="C57" s="136"/>
    </row>
    <row r="58" spans="3:3" x14ac:dyDescent="0.25">
      <c r="C58" s="136"/>
    </row>
    <row r="59" spans="3:3" x14ac:dyDescent="0.25">
      <c r="C59" s="136"/>
    </row>
    <row r="60" spans="3:3" x14ac:dyDescent="0.25">
      <c r="C60" s="136"/>
    </row>
    <row r="61" spans="3:3" x14ac:dyDescent="0.25">
      <c r="C61" s="136"/>
    </row>
    <row r="62" spans="3:3" x14ac:dyDescent="0.25">
      <c r="C62" s="136"/>
    </row>
    <row r="63" spans="3:3" x14ac:dyDescent="0.25">
      <c r="C63" s="136"/>
    </row>
    <row r="64" spans="3:3" x14ac:dyDescent="0.25">
      <c r="C64" s="136"/>
    </row>
    <row r="65" spans="3:3" x14ac:dyDescent="0.25">
      <c r="C65" s="136"/>
    </row>
    <row r="66" spans="3:3" x14ac:dyDescent="0.25">
      <c r="C66" s="136"/>
    </row>
    <row r="67" spans="3:3" x14ac:dyDescent="0.25">
      <c r="C67" s="136"/>
    </row>
    <row r="68" spans="3:3" x14ac:dyDescent="0.25">
      <c r="C68" s="136"/>
    </row>
  </sheetData>
  <sheetProtection algorithmName="SHA-512" hashValue="RnJ70IDaPoA2lF0mC2oz7otFK03mlMVjBp5Q0AQ9vDGJCtadCCFZrz9qquclqDbIAaxwlNmM2z/5cIsQr+lcmQ==" saltValue="Ggvte6jWYqQIdUjKibMVkA==" spinCount="100000" sheet="1" objects="1" scenarios="1" selectLockedCells="1" selectUn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F19"/>
  <sheetViews>
    <sheetView workbookViewId="0">
      <selection activeCell="D7" sqref="D7"/>
    </sheetView>
  </sheetViews>
  <sheetFormatPr defaultRowHeight="15" x14ac:dyDescent="0.25"/>
  <sheetData>
    <row r="6" spans="4:6" ht="14.45" x14ac:dyDescent="0.25">
      <c r="D6" s="235" t="s">
        <v>452</v>
      </c>
    </row>
    <row r="7" spans="4:6" ht="14.45" x14ac:dyDescent="0.25">
      <c r="D7" s="235" t="s">
        <v>453</v>
      </c>
      <c r="E7" s="176">
        <v>2.75E-2</v>
      </c>
    </row>
    <row r="8" spans="4:6" ht="14.45" x14ac:dyDescent="0.25">
      <c r="D8" s="235" t="s">
        <v>454</v>
      </c>
      <c r="E8" s="176">
        <v>6.25E-2</v>
      </c>
    </row>
    <row r="9" spans="4:6" ht="14.45" x14ac:dyDescent="0.25">
      <c r="D9" s="235" t="s">
        <v>455</v>
      </c>
      <c r="E9">
        <v>10</v>
      </c>
      <c r="F9" s="235" t="s">
        <v>458</v>
      </c>
    </row>
    <row r="10" spans="4:6" ht="14.45" x14ac:dyDescent="0.25">
      <c r="D10" s="235" t="s">
        <v>456</v>
      </c>
      <c r="E10">
        <v>30</v>
      </c>
      <c r="F10" s="235" t="s">
        <v>457</v>
      </c>
    </row>
    <row r="11" spans="4:6" x14ac:dyDescent="0.25">
      <c r="D11" s="235"/>
    </row>
    <row r="12" spans="4:6" x14ac:dyDescent="0.25">
      <c r="D12" s="235"/>
    </row>
    <row r="13" spans="4:6" x14ac:dyDescent="0.25">
      <c r="D13" s="235"/>
    </row>
    <row r="14" spans="4:6" ht="14.45" x14ac:dyDescent="0.25">
      <c r="D14" s="236" t="s">
        <v>465</v>
      </c>
    </row>
    <row r="15" spans="4:6" ht="14.45" x14ac:dyDescent="0.25">
      <c r="D15" s="236" t="s">
        <v>466</v>
      </c>
    </row>
    <row r="16" spans="4:6" ht="14.45" x14ac:dyDescent="0.25">
      <c r="D16" s="10">
        <v>0.33</v>
      </c>
    </row>
    <row r="18" spans="4:4" ht="14.45" x14ac:dyDescent="0.25">
      <c r="D18" s="235" t="s">
        <v>467</v>
      </c>
    </row>
    <row r="19" spans="4:4" ht="14.45" x14ac:dyDescent="0.25">
      <c r="D19" s="10">
        <v>0.5</v>
      </c>
    </row>
  </sheetData>
  <sheetProtection sheet="1" objects="1" scenarios="1" selectLockedCells="1" selectUnlockedCell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48"/>
  <sheetViews>
    <sheetView workbookViewId="0">
      <selection activeCell="F3" sqref="F3"/>
    </sheetView>
  </sheetViews>
  <sheetFormatPr defaultRowHeight="15" x14ac:dyDescent="0.25"/>
  <sheetData>
    <row r="3" spans="3:8" ht="14.45" x14ac:dyDescent="0.25">
      <c r="C3" t="s">
        <v>208</v>
      </c>
      <c r="D3" t="s">
        <v>460</v>
      </c>
      <c r="E3" t="s">
        <v>461</v>
      </c>
      <c r="F3" t="s">
        <v>462</v>
      </c>
      <c r="H3" t="s">
        <v>463</v>
      </c>
    </row>
    <row r="4" spans="3:8" ht="14.45" x14ac:dyDescent="0.25">
      <c r="C4">
        <v>1.1000000000000001</v>
      </c>
      <c r="D4">
        <v>4434</v>
      </c>
      <c r="E4">
        <v>4264</v>
      </c>
      <c r="F4">
        <v>170</v>
      </c>
      <c r="H4">
        <v>3.8339999999999999E-2</v>
      </c>
    </row>
    <row r="5" spans="3:8" ht="14.45" x14ac:dyDescent="0.25">
      <c r="C5">
        <v>1.2</v>
      </c>
      <c r="D5">
        <v>1411</v>
      </c>
      <c r="E5">
        <v>1222</v>
      </c>
      <c r="F5">
        <v>189</v>
      </c>
      <c r="H5">
        <v>0.13394800000000001</v>
      </c>
    </row>
    <row r="6" spans="3:8" ht="14.45" x14ac:dyDescent="0.25">
      <c r="C6">
        <v>1.3</v>
      </c>
      <c r="D6">
        <v>2599</v>
      </c>
      <c r="E6">
        <v>2509</v>
      </c>
      <c r="F6">
        <v>90</v>
      </c>
      <c r="H6">
        <v>3.4629E-2</v>
      </c>
    </row>
    <row r="7" spans="3:8" ht="14.45" x14ac:dyDescent="0.25">
      <c r="C7">
        <v>1.4</v>
      </c>
      <c r="D7">
        <v>4686</v>
      </c>
      <c r="E7">
        <v>4460</v>
      </c>
      <c r="F7">
        <v>226</v>
      </c>
      <c r="H7">
        <v>4.8229000000000001E-2</v>
      </c>
    </row>
    <row r="8" spans="3:8" ht="14.45" x14ac:dyDescent="0.25">
      <c r="C8">
        <v>2.1</v>
      </c>
      <c r="D8">
        <v>4448</v>
      </c>
      <c r="E8">
        <v>4286</v>
      </c>
      <c r="F8">
        <v>162</v>
      </c>
      <c r="H8">
        <v>3.6421000000000002E-2</v>
      </c>
    </row>
    <row r="9" spans="3:8" ht="14.45" x14ac:dyDescent="0.25">
      <c r="C9">
        <v>2.2000000000000002</v>
      </c>
      <c r="D9">
        <v>3719</v>
      </c>
      <c r="E9">
        <v>3581</v>
      </c>
      <c r="F9">
        <v>138</v>
      </c>
      <c r="H9">
        <v>3.7107000000000001E-2</v>
      </c>
    </row>
    <row r="10" spans="3:8" ht="14.45" x14ac:dyDescent="0.25">
      <c r="C10">
        <v>3.1</v>
      </c>
      <c r="D10">
        <v>7308</v>
      </c>
      <c r="E10">
        <v>7113</v>
      </c>
      <c r="F10">
        <v>195</v>
      </c>
      <c r="H10">
        <v>2.6682999999999998E-2</v>
      </c>
    </row>
    <row r="11" spans="3:8" ht="14.45" x14ac:dyDescent="0.25">
      <c r="C11">
        <v>3.2</v>
      </c>
      <c r="D11">
        <v>2414</v>
      </c>
      <c r="E11">
        <v>2306</v>
      </c>
      <c r="F11">
        <v>108</v>
      </c>
      <c r="H11">
        <v>4.4739000000000001E-2</v>
      </c>
    </row>
    <row r="12" spans="3:8" ht="14.45" x14ac:dyDescent="0.25">
      <c r="C12">
        <v>4.0999999999999996</v>
      </c>
      <c r="D12">
        <v>15271</v>
      </c>
      <c r="E12">
        <v>14850</v>
      </c>
      <c r="F12">
        <v>421</v>
      </c>
      <c r="H12">
        <v>2.7569E-2</v>
      </c>
    </row>
    <row r="13" spans="3:8" ht="14.45" x14ac:dyDescent="0.25">
      <c r="C13">
        <v>4.2</v>
      </c>
      <c r="D13">
        <v>3811</v>
      </c>
      <c r="E13">
        <v>3628</v>
      </c>
      <c r="F13">
        <v>183</v>
      </c>
      <c r="H13">
        <v>4.8018999999999999E-2</v>
      </c>
    </row>
    <row r="14" spans="3:8" ht="14.45" x14ac:dyDescent="0.25">
      <c r="C14">
        <v>5.0999999999999996</v>
      </c>
      <c r="D14">
        <v>5722</v>
      </c>
      <c r="E14">
        <v>5500</v>
      </c>
      <c r="F14">
        <v>222</v>
      </c>
      <c r="H14">
        <v>3.8797999999999999E-2</v>
      </c>
    </row>
    <row r="15" spans="3:8" ht="14.45" x14ac:dyDescent="0.25">
      <c r="C15">
        <v>5.2</v>
      </c>
      <c r="D15">
        <v>3122</v>
      </c>
      <c r="E15">
        <v>2978</v>
      </c>
      <c r="F15">
        <v>144</v>
      </c>
      <c r="H15">
        <v>4.6123999999999998E-2</v>
      </c>
    </row>
    <row r="16" spans="3:8" ht="14.45" x14ac:dyDescent="0.25">
      <c r="C16">
        <v>6.1</v>
      </c>
      <c r="D16">
        <v>5670</v>
      </c>
      <c r="E16">
        <v>5468</v>
      </c>
      <c r="F16">
        <v>202</v>
      </c>
      <c r="H16">
        <v>3.5625999999999998E-2</v>
      </c>
    </row>
    <row r="17" spans="3:8" ht="14.45" x14ac:dyDescent="0.25">
      <c r="C17">
        <v>6.2</v>
      </c>
      <c r="D17">
        <v>8396</v>
      </c>
      <c r="E17">
        <v>8100</v>
      </c>
      <c r="F17">
        <v>296</v>
      </c>
      <c r="H17">
        <v>3.5255000000000002E-2</v>
      </c>
    </row>
    <row r="18" spans="3:8" ht="14.45" x14ac:dyDescent="0.25">
      <c r="C18">
        <v>7.1</v>
      </c>
      <c r="D18">
        <v>2402</v>
      </c>
      <c r="E18">
        <v>2280</v>
      </c>
      <c r="F18">
        <v>122</v>
      </c>
      <c r="H18">
        <v>5.0791000000000003E-2</v>
      </c>
    </row>
    <row r="19" spans="3:8" ht="14.45" x14ac:dyDescent="0.25">
      <c r="C19">
        <v>7.2</v>
      </c>
      <c r="D19">
        <v>5992</v>
      </c>
      <c r="E19">
        <v>5690</v>
      </c>
      <c r="F19">
        <v>302</v>
      </c>
      <c r="H19">
        <v>5.0401000000000001E-2</v>
      </c>
    </row>
    <row r="20" spans="3:8" ht="14.45" x14ac:dyDescent="0.25">
      <c r="C20">
        <v>8.1</v>
      </c>
      <c r="D20">
        <v>3597</v>
      </c>
      <c r="E20">
        <v>3415</v>
      </c>
      <c r="F20">
        <v>182</v>
      </c>
      <c r="H20">
        <v>5.0597999999999997E-2</v>
      </c>
    </row>
    <row r="21" spans="3:8" x14ac:dyDescent="0.25">
      <c r="C21">
        <v>8.1999999999999993</v>
      </c>
      <c r="D21">
        <v>4149</v>
      </c>
      <c r="E21">
        <v>3922</v>
      </c>
      <c r="F21">
        <v>227</v>
      </c>
      <c r="H21">
        <v>5.4711999999999997E-2</v>
      </c>
    </row>
    <row r="22" spans="3:8" x14ac:dyDescent="0.25">
      <c r="C22">
        <v>9.1</v>
      </c>
      <c r="D22">
        <v>6449</v>
      </c>
      <c r="E22">
        <v>6284</v>
      </c>
      <c r="F22">
        <v>165</v>
      </c>
      <c r="H22">
        <v>2.5585E-2</v>
      </c>
    </row>
    <row r="23" spans="3:8" x14ac:dyDescent="0.25">
      <c r="C23">
        <v>9.1999999999999993</v>
      </c>
      <c r="D23">
        <v>2928</v>
      </c>
      <c r="E23">
        <v>2867</v>
      </c>
      <c r="F23">
        <v>61</v>
      </c>
      <c r="H23">
        <v>2.0833000000000001E-2</v>
      </c>
    </row>
    <row r="24" spans="3:8" x14ac:dyDescent="0.25">
      <c r="C24">
        <v>9.3000000000000007</v>
      </c>
      <c r="D24">
        <v>2749</v>
      </c>
      <c r="E24">
        <v>2657</v>
      </c>
      <c r="F24">
        <v>92</v>
      </c>
      <c r="H24">
        <v>3.3466999999999997E-2</v>
      </c>
    </row>
    <row r="25" spans="3:8" x14ac:dyDescent="0.25">
      <c r="C25">
        <v>10.1</v>
      </c>
      <c r="D25">
        <v>1437</v>
      </c>
      <c r="E25">
        <v>1357</v>
      </c>
      <c r="F25">
        <v>80</v>
      </c>
      <c r="H25">
        <v>5.5671999999999999E-2</v>
      </c>
    </row>
    <row r="26" spans="3:8" x14ac:dyDescent="0.25">
      <c r="C26">
        <v>10.199999999999999</v>
      </c>
      <c r="D26">
        <v>1217</v>
      </c>
      <c r="E26">
        <v>1128</v>
      </c>
      <c r="F26">
        <v>89</v>
      </c>
      <c r="H26">
        <v>7.3131000000000002E-2</v>
      </c>
    </row>
    <row r="27" spans="3:8" x14ac:dyDescent="0.25">
      <c r="C27">
        <v>11.1</v>
      </c>
      <c r="D27">
        <v>1715</v>
      </c>
      <c r="E27">
        <v>1660</v>
      </c>
      <c r="F27">
        <v>55</v>
      </c>
      <c r="H27">
        <v>3.2070000000000001E-2</v>
      </c>
    </row>
    <row r="28" spans="3:8" x14ac:dyDescent="0.25">
      <c r="C28">
        <v>11.2</v>
      </c>
      <c r="D28">
        <v>4637</v>
      </c>
      <c r="E28">
        <v>4355</v>
      </c>
      <c r="F28">
        <v>282</v>
      </c>
      <c r="H28">
        <v>6.0815000000000001E-2</v>
      </c>
    </row>
    <row r="29" spans="3:8" x14ac:dyDescent="0.25">
      <c r="C29">
        <v>12.1</v>
      </c>
      <c r="D29">
        <v>1829</v>
      </c>
      <c r="E29">
        <v>1767</v>
      </c>
      <c r="F29">
        <v>62</v>
      </c>
      <c r="H29">
        <v>3.3897999999999998E-2</v>
      </c>
    </row>
    <row r="30" spans="3:8" x14ac:dyDescent="0.25">
      <c r="C30">
        <v>12.2</v>
      </c>
      <c r="D30">
        <v>5045</v>
      </c>
      <c r="E30">
        <v>4905</v>
      </c>
      <c r="F30">
        <v>140</v>
      </c>
      <c r="H30">
        <v>2.775E-2</v>
      </c>
    </row>
    <row r="31" spans="3:8" x14ac:dyDescent="0.25">
      <c r="C31">
        <v>12.3</v>
      </c>
      <c r="D31">
        <v>5283</v>
      </c>
      <c r="E31">
        <v>5004</v>
      </c>
      <c r="F31">
        <v>279</v>
      </c>
      <c r="H31">
        <v>5.2810999999999997E-2</v>
      </c>
    </row>
    <row r="32" spans="3:8" x14ac:dyDescent="0.25">
      <c r="C32">
        <v>13.1</v>
      </c>
      <c r="D32">
        <v>18248</v>
      </c>
      <c r="E32">
        <v>17598</v>
      </c>
      <c r="F32">
        <v>650</v>
      </c>
      <c r="H32">
        <v>3.5619999999999999E-2</v>
      </c>
    </row>
    <row r="33" spans="3:8" x14ac:dyDescent="0.25">
      <c r="C33">
        <v>14.1</v>
      </c>
      <c r="D33">
        <v>1402</v>
      </c>
      <c r="E33">
        <v>1346</v>
      </c>
      <c r="F33">
        <v>56</v>
      </c>
      <c r="H33">
        <v>3.9942999999999999E-2</v>
      </c>
    </row>
    <row r="34" spans="3:8" x14ac:dyDescent="0.25">
      <c r="C34">
        <v>14.2</v>
      </c>
      <c r="D34">
        <v>8344</v>
      </c>
      <c r="E34">
        <v>8094</v>
      </c>
      <c r="F34">
        <v>250</v>
      </c>
      <c r="H34">
        <v>2.9961999999999999E-2</v>
      </c>
    </row>
    <row r="35" spans="3:8" x14ac:dyDescent="0.25">
      <c r="C35">
        <v>15.1</v>
      </c>
      <c r="D35">
        <v>1881</v>
      </c>
      <c r="E35">
        <v>1860</v>
      </c>
      <c r="F35">
        <v>21</v>
      </c>
      <c r="H35">
        <v>1.1164E-2</v>
      </c>
    </row>
    <row r="36" spans="3:8" x14ac:dyDescent="0.25">
      <c r="C36">
        <v>15.2</v>
      </c>
      <c r="D36">
        <v>2785</v>
      </c>
      <c r="E36">
        <v>2652</v>
      </c>
      <c r="F36">
        <v>133</v>
      </c>
      <c r="H36">
        <v>4.7756E-2</v>
      </c>
    </row>
    <row r="37" spans="3:8" x14ac:dyDescent="0.25">
      <c r="C37">
        <v>15.3</v>
      </c>
      <c r="D37">
        <v>1850</v>
      </c>
      <c r="E37">
        <v>1758</v>
      </c>
      <c r="F37">
        <v>92</v>
      </c>
      <c r="H37">
        <v>4.9730000000000003E-2</v>
      </c>
    </row>
    <row r="38" spans="3:8" x14ac:dyDescent="0.25">
      <c r="C38">
        <v>16.100000000000001</v>
      </c>
      <c r="D38">
        <v>1093</v>
      </c>
      <c r="E38">
        <v>1028</v>
      </c>
      <c r="F38">
        <v>65</v>
      </c>
      <c r="H38">
        <v>5.9469000000000001E-2</v>
      </c>
    </row>
    <row r="39" spans="3:8" x14ac:dyDescent="0.25">
      <c r="C39">
        <v>16.2</v>
      </c>
      <c r="D39">
        <v>2464</v>
      </c>
      <c r="E39">
        <v>2235</v>
      </c>
      <c r="F39">
        <v>229</v>
      </c>
      <c r="H39">
        <v>9.2938000000000007E-2</v>
      </c>
    </row>
    <row r="40" spans="3:8" x14ac:dyDescent="0.25">
      <c r="C40">
        <v>17.100000000000001</v>
      </c>
      <c r="D40">
        <v>1970</v>
      </c>
      <c r="E40">
        <v>1929</v>
      </c>
      <c r="F40">
        <v>41</v>
      </c>
      <c r="H40">
        <v>2.0812000000000001E-2</v>
      </c>
    </row>
    <row r="41" spans="3:8" x14ac:dyDescent="0.25">
      <c r="C41">
        <v>17.2</v>
      </c>
      <c r="D41">
        <v>13994</v>
      </c>
      <c r="E41">
        <v>13606</v>
      </c>
      <c r="F41">
        <v>388</v>
      </c>
      <c r="H41">
        <v>2.7726000000000001E-2</v>
      </c>
    </row>
    <row r="42" spans="3:8" x14ac:dyDescent="0.25">
      <c r="C42">
        <v>17.3</v>
      </c>
      <c r="D42">
        <v>1851</v>
      </c>
      <c r="E42">
        <v>1820</v>
      </c>
      <c r="F42">
        <v>31</v>
      </c>
      <c r="H42">
        <v>1.6747999999999999E-2</v>
      </c>
    </row>
    <row r="43" spans="3:8" x14ac:dyDescent="0.25">
      <c r="C43">
        <v>18.100000000000001</v>
      </c>
      <c r="D43">
        <v>8017</v>
      </c>
      <c r="E43">
        <v>7543</v>
      </c>
      <c r="F43">
        <v>474</v>
      </c>
      <c r="H43">
        <v>5.9124000000000003E-2</v>
      </c>
    </row>
    <row r="44" spans="3:8" x14ac:dyDescent="0.25">
      <c r="C44">
        <v>18.2</v>
      </c>
      <c r="D44">
        <v>3248</v>
      </c>
      <c r="E44">
        <v>3040</v>
      </c>
      <c r="F44">
        <v>208</v>
      </c>
      <c r="H44">
        <v>6.4038999999999999E-2</v>
      </c>
    </row>
    <row r="45" spans="3:8" x14ac:dyDescent="0.25">
      <c r="C45">
        <v>19.100000000000001</v>
      </c>
      <c r="D45">
        <v>6316</v>
      </c>
      <c r="E45">
        <v>6156</v>
      </c>
      <c r="F45">
        <v>160</v>
      </c>
      <c r="H45">
        <v>2.5332E-2</v>
      </c>
    </row>
    <row r="46" spans="3:8" x14ac:dyDescent="0.25">
      <c r="C46">
        <v>19.2</v>
      </c>
      <c r="D46">
        <v>2109</v>
      </c>
      <c r="E46">
        <v>2030</v>
      </c>
      <c r="F46">
        <v>79</v>
      </c>
      <c r="H46">
        <v>3.7458999999999999E-2</v>
      </c>
    </row>
    <row r="47" spans="3:8" x14ac:dyDescent="0.25">
      <c r="C47">
        <v>20.100000000000001</v>
      </c>
      <c r="D47">
        <v>1751</v>
      </c>
      <c r="E47">
        <v>1687</v>
      </c>
      <c r="F47">
        <v>64</v>
      </c>
      <c r="H47">
        <v>3.6551E-2</v>
      </c>
    </row>
    <row r="48" spans="3:8" x14ac:dyDescent="0.25">
      <c r="C48">
        <v>20.2</v>
      </c>
      <c r="D48">
        <v>2382</v>
      </c>
      <c r="E48">
        <v>2256</v>
      </c>
      <c r="F48">
        <v>126</v>
      </c>
      <c r="H48">
        <v>5.2897E-2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BJ1437"/>
  <sheetViews>
    <sheetView topLeftCell="H1047" workbookViewId="0">
      <selection activeCell="F1051" sqref="F1051:AF1052"/>
    </sheetView>
  </sheetViews>
  <sheetFormatPr defaultRowHeight="15" x14ac:dyDescent="0.25"/>
  <sheetData>
    <row r="1" spans="1:32" s="193" customFormat="1" x14ac:dyDescent="0.25"/>
    <row r="5" spans="1:32" x14ac:dyDescent="0.25">
      <c r="F5" t="s">
        <v>529</v>
      </c>
      <c r="G5" t="s">
        <v>529</v>
      </c>
      <c r="H5" t="s">
        <v>529</v>
      </c>
      <c r="I5" t="s">
        <v>529</v>
      </c>
      <c r="J5" t="s">
        <v>529</v>
      </c>
      <c r="K5" t="s">
        <v>529</v>
      </c>
      <c r="L5" t="s">
        <v>530</v>
      </c>
      <c r="M5" t="s">
        <v>515</v>
      </c>
      <c r="N5" t="s">
        <v>530</v>
      </c>
      <c r="O5" t="s">
        <v>531</v>
      </c>
      <c r="P5" t="s">
        <v>515</v>
      </c>
      <c r="Q5" t="s">
        <v>515</v>
      </c>
      <c r="R5" t="s">
        <v>515</v>
      </c>
      <c r="S5" t="s">
        <v>530</v>
      </c>
      <c r="T5" t="s">
        <v>515</v>
      </c>
      <c r="U5" t="s">
        <v>530</v>
      </c>
      <c r="V5" t="s">
        <v>515</v>
      </c>
      <c r="W5" t="s">
        <v>531</v>
      </c>
      <c r="X5" t="s">
        <v>515</v>
      </c>
      <c r="Y5" t="s">
        <v>530</v>
      </c>
      <c r="Z5" t="s">
        <v>531</v>
      </c>
      <c r="AA5" t="s">
        <v>515</v>
      </c>
      <c r="AB5" t="s">
        <v>530</v>
      </c>
      <c r="AC5" t="s">
        <v>530</v>
      </c>
      <c r="AD5" t="s">
        <v>515</v>
      </c>
      <c r="AE5" t="s">
        <v>515</v>
      </c>
      <c r="AF5" t="s">
        <v>530</v>
      </c>
    </row>
    <row r="6" spans="1:32" x14ac:dyDescent="0.25">
      <c r="F6" t="s">
        <v>502</v>
      </c>
      <c r="G6" t="s">
        <v>503</v>
      </c>
      <c r="H6" t="s">
        <v>504</v>
      </c>
      <c r="I6" t="s">
        <v>505</v>
      </c>
      <c r="J6" t="s">
        <v>506</v>
      </c>
      <c r="K6" t="s">
        <v>507</v>
      </c>
      <c r="L6" t="s">
        <v>508</v>
      </c>
      <c r="M6" t="s">
        <v>509</v>
      </c>
      <c r="N6" t="s">
        <v>510</v>
      </c>
      <c r="O6" t="s">
        <v>511</v>
      </c>
      <c r="P6" t="s">
        <v>512</v>
      </c>
      <c r="Q6" t="s">
        <v>513</v>
      </c>
      <c r="R6" t="s">
        <v>514</v>
      </c>
      <c r="S6" t="s">
        <v>515</v>
      </c>
      <c r="T6" t="s">
        <v>516</v>
      </c>
      <c r="U6" t="s">
        <v>517</v>
      </c>
      <c r="V6" t="s">
        <v>518</v>
      </c>
      <c r="W6" t="s">
        <v>519</v>
      </c>
      <c r="X6" t="s">
        <v>520</v>
      </c>
      <c r="Y6" t="s">
        <v>521</v>
      </c>
      <c r="Z6" t="s">
        <v>522</v>
      </c>
      <c r="AA6" t="s">
        <v>523</v>
      </c>
      <c r="AB6" t="s">
        <v>524</v>
      </c>
      <c r="AC6" t="s">
        <v>525</v>
      </c>
      <c r="AD6" t="s">
        <v>526</v>
      </c>
      <c r="AE6" t="s">
        <v>527</v>
      </c>
      <c r="AF6" t="s">
        <v>528</v>
      </c>
    </row>
    <row r="9" spans="1:32" x14ac:dyDescent="0.25">
      <c r="A9" t="s">
        <v>538</v>
      </c>
      <c r="B9" t="str">
        <f>$D9&amp;"#"&amp;$E9</f>
        <v>2018#0-15</v>
      </c>
      <c r="C9" t="s">
        <v>532</v>
      </c>
      <c r="D9">
        <v>2018</v>
      </c>
      <c r="E9" t="s">
        <v>181</v>
      </c>
      <c r="F9">
        <v>692.26843831949202</v>
      </c>
      <c r="G9">
        <v>5678.4960041823988</v>
      </c>
      <c r="H9">
        <v>982.8204972554928</v>
      </c>
      <c r="I9">
        <v>3828.9648491153098</v>
      </c>
      <c r="J9">
        <v>1394.8916708697552</v>
      </c>
      <c r="K9">
        <v>4146.0075402575503</v>
      </c>
      <c r="L9">
        <v>1191.9802015861171</v>
      </c>
      <c r="M9">
        <v>1640.765067236262</v>
      </c>
      <c r="N9">
        <v>3289.9513488039265</v>
      </c>
      <c r="O9">
        <v>7413.2150896077246</v>
      </c>
      <c r="P9">
        <v>920.59996991519392</v>
      </c>
      <c r="Q9">
        <v>1165.7698743508247</v>
      </c>
      <c r="R9">
        <v>3112.7304185513017</v>
      </c>
      <c r="S9">
        <v>1011.1673932402784</v>
      </c>
      <c r="T9">
        <v>1982.8903423745339</v>
      </c>
      <c r="U9">
        <v>2196.5889012836524</v>
      </c>
      <c r="V9">
        <v>913.14654807990541</v>
      </c>
      <c r="W9">
        <v>3365.1047386256664</v>
      </c>
      <c r="X9">
        <v>586.40525282973636</v>
      </c>
      <c r="Y9">
        <v>668.41852275674501</v>
      </c>
      <c r="Z9">
        <v>3396.7071717666104</v>
      </c>
      <c r="AA9">
        <v>1630.2187502971442</v>
      </c>
      <c r="AB9">
        <v>2602.3737603021646</v>
      </c>
      <c r="AC9">
        <v>8636.9052289702231</v>
      </c>
      <c r="AD9">
        <v>645.37296548307495</v>
      </c>
      <c r="AE9">
        <v>1535.046311081041</v>
      </c>
      <c r="AF9">
        <v>1580.5536430568927</v>
      </c>
    </row>
    <row r="10" spans="1:32" x14ac:dyDescent="0.25">
      <c r="A10" s="193" t="s">
        <v>538</v>
      </c>
      <c r="B10" s="193" t="str">
        <f t="shared" ref="B10:B73" si="0">$D10&amp;"#"&amp;$E10</f>
        <v>2018#16-19</v>
      </c>
      <c r="C10" t="s">
        <v>532</v>
      </c>
      <c r="D10">
        <v>2018</v>
      </c>
      <c r="E10" t="s">
        <v>533</v>
      </c>
      <c r="F10">
        <v>138.54253219636519</v>
      </c>
      <c r="G10">
        <v>1124.2713692246612</v>
      </c>
      <c r="H10">
        <v>262.03211705016611</v>
      </c>
      <c r="I10">
        <v>756.1297328815599</v>
      </c>
      <c r="J10">
        <v>293.36187368599883</v>
      </c>
      <c r="K10">
        <v>885.68237496124902</v>
      </c>
      <c r="L10">
        <v>284.95591988348968</v>
      </c>
      <c r="M10">
        <v>336.47188543941934</v>
      </c>
      <c r="N10">
        <v>683.17942717864616</v>
      </c>
      <c r="O10">
        <v>1378.8675958657516</v>
      </c>
      <c r="P10">
        <v>248.85588076268283</v>
      </c>
      <c r="Q10">
        <v>264.07143850811536</v>
      </c>
      <c r="R10">
        <v>838.68827252382016</v>
      </c>
      <c r="S10">
        <v>254.81596362689754</v>
      </c>
      <c r="T10">
        <v>434.15543316230071</v>
      </c>
      <c r="U10">
        <v>333.32139978354638</v>
      </c>
      <c r="V10">
        <v>194.823684881193</v>
      </c>
      <c r="W10">
        <v>1313.3972608173879</v>
      </c>
      <c r="X10">
        <v>131.28631351501431</v>
      </c>
      <c r="Y10">
        <v>168.63453102029354</v>
      </c>
      <c r="Z10">
        <v>660.65214331686082</v>
      </c>
      <c r="AA10">
        <v>357.72222162442955</v>
      </c>
      <c r="AB10">
        <v>616.07084133600506</v>
      </c>
      <c r="AC10">
        <v>2127.2065194934535</v>
      </c>
      <c r="AD10">
        <v>154.94732865020677</v>
      </c>
      <c r="AE10">
        <v>315.12024306751528</v>
      </c>
      <c r="AF10">
        <v>397.79839767766788</v>
      </c>
    </row>
    <row r="11" spans="1:32" x14ac:dyDescent="0.25">
      <c r="A11" s="193" t="s">
        <v>538</v>
      </c>
      <c r="B11" s="193" t="str">
        <f t="shared" si="0"/>
        <v>2018#20-24</v>
      </c>
      <c r="C11" t="s">
        <v>532</v>
      </c>
      <c r="D11">
        <v>2018</v>
      </c>
      <c r="E11" t="s">
        <v>168</v>
      </c>
      <c r="F11">
        <v>139.06130521401658</v>
      </c>
      <c r="G11">
        <v>1344.9280476179906</v>
      </c>
      <c r="H11">
        <v>219.90717333837475</v>
      </c>
      <c r="I11">
        <v>645.53163182286835</v>
      </c>
      <c r="J11">
        <v>253.71124861576311</v>
      </c>
      <c r="K11">
        <v>1025.1935933909867</v>
      </c>
      <c r="L11">
        <v>335.00629694369411</v>
      </c>
      <c r="M11">
        <v>284.18228920120316</v>
      </c>
      <c r="N11">
        <v>781.32081814885009</v>
      </c>
      <c r="O11">
        <v>1994.1936260888951</v>
      </c>
      <c r="P11">
        <v>255.56551049545388</v>
      </c>
      <c r="Q11">
        <v>221.08068656462086</v>
      </c>
      <c r="R11">
        <v>1379.9803730578574</v>
      </c>
      <c r="S11">
        <v>189.47291686155759</v>
      </c>
      <c r="T11">
        <v>424.29322131384924</v>
      </c>
      <c r="U11">
        <v>466.04843109549893</v>
      </c>
      <c r="V11">
        <v>187.05561975749762</v>
      </c>
      <c r="W11">
        <v>1299.1726809363274</v>
      </c>
      <c r="X11">
        <v>71.308282193256787</v>
      </c>
      <c r="Y11">
        <v>143.12435412881536</v>
      </c>
      <c r="Z11">
        <v>961.50469297477764</v>
      </c>
      <c r="AA11">
        <v>437.22559971386158</v>
      </c>
      <c r="AB11">
        <v>585.82528318822301</v>
      </c>
      <c r="AC11">
        <v>2051.0813001132578</v>
      </c>
      <c r="AD11">
        <v>201.80458265408669</v>
      </c>
      <c r="AE11">
        <v>372.68786512478312</v>
      </c>
      <c r="AF11">
        <v>345.55659952010285</v>
      </c>
    </row>
    <row r="12" spans="1:32" x14ac:dyDescent="0.25">
      <c r="A12" s="193" t="s">
        <v>538</v>
      </c>
      <c r="B12" s="193" t="str">
        <f t="shared" si="0"/>
        <v>2018#25-29</v>
      </c>
      <c r="C12" t="s">
        <v>532</v>
      </c>
      <c r="D12">
        <v>2018</v>
      </c>
      <c r="E12" t="s">
        <v>226</v>
      </c>
      <c r="F12">
        <v>144.0590031266824</v>
      </c>
      <c r="G12">
        <v>1811.2820946722022</v>
      </c>
      <c r="H12">
        <v>280.88776839865977</v>
      </c>
      <c r="I12">
        <v>857.63635579699485</v>
      </c>
      <c r="J12">
        <v>316.93658642802774</v>
      </c>
      <c r="K12">
        <v>1306.7471915774329</v>
      </c>
      <c r="L12">
        <v>361.40117552195863</v>
      </c>
      <c r="M12">
        <v>340.5662223045789</v>
      </c>
      <c r="N12">
        <v>1009.0157253300213</v>
      </c>
      <c r="O12">
        <v>2096.7065936896488</v>
      </c>
      <c r="P12">
        <v>169.60745702001913</v>
      </c>
      <c r="Q12">
        <v>240.94435829419905</v>
      </c>
      <c r="R12">
        <v>1049.8223694098378</v>
      </c>
      <c r="S12">
        <v>164.85353552538589</v>
      </c>
      <c r="T12">
        <v>434.56656426278983</v>
      </c>
      <c r="U12">
        <v>609.73801053326747</v>
      </c>
      <c r="V12">
        <v>270.194003621131</v>
      </c>
      <c r="W12">
        <v>960.16704678555334</v>
      </c>
      <c r="X12">
        <v>126.79968738217201</v>
      </c>
      <c r="Y12">
        <v>125.46914672178505</v>
      </c>
      <c r="Z12">
        <v>1040.7803595247979</v>
      </c>
      <c r="AA12">
        <v>436.58677895602852</v>
      </c>
      <c r="AB12">
        <v>754.76371276704003</v>
      </c>
      <c r="AC12">
        <v>2339.7236852333817</v>
      </c>
      <c r="AD12">
        <v>161.08010566368529</v>
      </c>
      <c r="AE12">
        <v>354.81715264301442</v>
      </c>
      <c r="AF12">
        <v>361.94800836715984</v>
      </c>
    </row>
    <row r="13" spans="1:32" x14ac:dyDescent="0.25">
      <c r="A13" s="193" t="s">
        <v>538</v>
      </c>
      <c r="B13" s="193" t="str">
        <f t="shared" si="0"/>
        <v>2018#30-34</v>
      </c>
      <c r="C13" t="s">
        <v>532</v>
      </c>
      <c r="D13">
        <v>2018</v>
      </c>
      <c r="E13" t="s">
        <v>227</v>
      </c>
      <c r="F13">
        <v>130.43697406907336</v>
      </c>
      <c r="G13">
        <v>1896.3625359921498</v>
      </c>
      <c r="H13">
        <v>296.77628639202965</v>
      </c>
      <c r="I13">
        <v>1044.0082283428283</v>
      </c>
      <c r="J13">
        <v>325.38096820742692</v>
      </c>
      <c r="K13">
        <v>1395.3600069964918</v>
      </c>
      <c r="L13">
        <v>391.36606177632552</v>
      </c>
      <c r="M13">
        <v>445.4679565871354</v>
      </c>
      <c r="N13">
        <v>990.74506065814035</v>
      </c>
      <c r="O13">
        <v>2060.6986681343324</v>
      </c>
      <c r="P13">
        <v>188.30070008034028</v>
      </c>
      <c r="Q13">
        <v>242.27265547997985</v>
      </c>
      <c r="R13">
        <v>964.83810572105335</v>
      </c>
      <c r="S13">
        <v>211.3498516325285</v>
      </c>
      <c r="T13">
        <v>440.8392251980539</v>
      </c>
      <c r="U13">
        <v>711.2946824113983</v>
      </c>
      <c r="V13">
        <v>304.16222224778551</v>
      </c>
      <c r="W13">
        <v>930.58332100881603</v>
      </c>
      <c r="X13">
        <v>155.61884429678602</v>
      </c>
      <c r="Y13">
        <v>141.24310548258563</v>
      </c>
      <c r="Z13">
        <v>921.54401085685163</v>
      </c>
      <c r="AA13">
        <v>448.15129405224349</v>
      </c>
      <c r="AB13">
        <v>836.88902510719072</v>
      </c>
      <c r="AC13">
        <v>2332.4874467476152</v>
      </c>
      <c r="AD13">
        <v>162.4350123934762</v>
      </c>
      <c r="AE13">
        <v>378.22151374741156</v>
      </c>
      <c r="AF13">
        <v>347.83776618421609</v>
      </c>
    </row>
    <row r="14" spans="1:32" x14ac:dyDescent="0.25">
      <c r="A14" s="193" t="s">
        <v>538</v>
      </c>
      <c r="B14" s="193" t="str">
        <f t="shared" si="0"/>
        <v>2018#35-39</v>
      </c>
      <c r="C14" t="s">
        <v>532</v>
      </c>
      <c r="D14">
        <v>2018</v>
      </c>
      <c r="E14" t="s">
        <v>228</v>
      </c>
      <c r="F14">
        <v>212.73981141816279</v>
      </c>
      <c r="G14">
        <v>1947.8522763436972</v>
      </c>
      <c r="H14">
        <v>302.8213444887528</v>
      </c>
      <c r="I14">
        <v>1146.4551572959024</v>
      </c>
      <c r="J14">
        <v>454.16300311078908</v>
      </c>
      <c r="K14">
        <v>1531.7264073426954</v>
      </c>
      <c r="L14">
        <v>454.30990017232449</v>
      </c>
      <c r="M14">
        <v>517.01753853580578</v>
      </c>
      <c r="N14">
        <v>1020.6886245530536</v>
      </c>
      <c r="O14">
        <v>2119.2404552683138</v>
      </c>
      <c r="P14">
        <v>230.85083247356661</v>
      </c>
      <c r="Q14">
        <v>315.82159833506159</v>
      </c>
      <c r="R14">
        <v>1006.6464529918483</v>
      </c>
      <c r="S14">
        <v>258.04155568741191</v>
      </c>
      <c r="T14">
        <v>563.27178407720862</v>
      </c>
      <c r="U14">
        <v>738.31318254566622</v>
      </c>
      <c r="V14">
        <v>294.04030712290808</v>
      </c>
      <c r="W14">
        <v>1017.3826917388476</v>
      </c>
      <c r="X14">
        <v>172.43961532631477</v>
      </c>
      <c r="Y14">
        <v>167.95203612482038</v>
      </c>
      <c r="Z14">
        <v>952.77585299283874</v>
      </c>
      <c r="AA14">
        <v>574.75395501492289</v>
      </c>
      <c r="AB14">
        <v>792.8158512564039</v>
      </c>
      <c r="AC14">
        <v>2744.9102006838207</v>
      </c>
      <c r="AD14">
        <v>168.86340756294652</v>
      </c>
      <c r="AE14">
        <v>474.47636851318583</v>
      </c>
      <c r="AF14">
        <v>427.96564897649847</v>
      </c>
    </row>
    <row r="15" spans="1:32" x14ac:dyDescent="0.25">
      <c r="A15" s="193" t="s">
        <v>538</v>
      </c>
      <c r="B15" s="193" t="str">
        <f t="shared" si="0"/>
        <v>2018#40-44</v>
      </c>
      <c r="C15" t="s">
        <v>532</v>
      </c>
      <c r="D15">
        <v>2018</v>
      </c>
      <c r="E15" t="s">
        <v>229</v>
      </c>
      <c r="F15">
        <v>214.81219242340973</v>
      </c>
      <c r="G15">
        <v>1671.4758916785477</v>
      </c>
      <c r="H15">
        <v>324.41725085301061</v>
      </c>
      <c r="I15">
        <v>1172.374044803855</v>
      </c>
      <c r="J15">
        <v>457.62685051603535</v>
      </c>
      <c r="K15">
        <v>1459.2177697251414</v>
      </c>
      <c r="L15">
        <v>381.51480890647224</v>
      </c>
      <c r="M15">
        <v>508.24896883818309</v>
      </c>
      <c r="N15">
        <v>1127.5393078032339</v>
      </c>
      <c r="O15">
        <v>2281.2993482134689</v>
      </c>
      <c r="P15">
        <v>272.15668216359654</v>
      </c>
      <c r="Q15">
        <v>390.57264938194896</v>
      </c>
      <c r="R15">
        <v>1052.0414142868376</v>
      </c>
      <c r="S15">
        <v>338.84818679178233</v>
      </c>
      <c r="T15">
        <v>637.28953312150145</v>
      </c>
      <c r="U15">
        <v>620.86557288028587</v>
      </c>
      <c r="V15">
        <v>343.45089789988265</v>
      </c>
      <c r="W15">
        <v>1029.6523013145677</v>
      </c>
      <c r="X15">
        <v>169.23957705513482</v>
      </c>
      <c r="Y15">
        <v>217.67767416154709</v>
      </c>
      <c r="Z15">
        <v>974.70535047196336</v>
      </c>
      <c r="AA15">
        <v>505.90418900795203</v>
      </c>
      <c r="AB15">
        <v>799.19724512705818</v>
      </c>
      <c r="AC15">
        <v>3183.0604256623797</v>
      </c>
      <c r="AD15">
        <v>234.29978876109982</v>
      </c>
      <c r="AE15">
        <v>503.42171971784552</v>
      </c>
      <c r="AF15">
        <v>587.20877866724049</v>
      </c>
    </row>
    <row r="16" spans="1:32" x14ac:dyDescent="0.25">
      <c r="A16" s="193" t="s">
        <v>538</v>
      </c>
      <c r="B16" s="193" t="str">
        <f t="shared" si="0"/>
        <v>2018#45-49</v>
      </c>
      <c r="C16" t="s">
        <v>532</v>
      </c>
      <c r="D16">
        <v>2018</v>
      </c>
      <c r="E16" t="s">
        <v>174</v>
      </c>
      <c r="F16">
        <v>294.47387539151265</v>
      </c>
      <c r="G16">
        <v>2043.848885579265</v>
      </c>
      <c r="H16">
        <v>411.06200611909685</v>
      </c>
      <c r="I16">
        <v>1353.7951164795568</v>
      </c>
      <c r="J16">
        <v>554.48918164907479</v>
      </c>
      <c r="K16">
        <v>1680.8989347814936</v>
      </c>
      <c r="L16">
        <v>604.45576124637523</v>
      </c>
      <c r="M16">
        <v>722.00628327614709</v>
      </c>
      <c r="N16">
        <v>1367.9778335969613</v>
      </c>
      <c r="O16">
        <v>3200.1555565497738</v>
      </c>
      <c r="P16">
        <v>401.96791295428625</v>
      </c>
      <c r="Q16">
        <v>538.44907214358773</v>
      </c>
      <c r="R16">
        <v>1427.3432768872128</v>
      </c>
      <c r="S16">
        <v>501.50359805302514</v>
      </c>
      <c r="T16">
        <v>931.41372192178824</v>
      </c>
      <c r="U16">
        <v>691.09450451275654</v>
      </c>
      <c r="V16">
        <v>445.90970724668364</v>
      </c>
      <c r="W16">
        <v>1428.7689840892747</v>
      </c>
      <c r="X16">
        <v>287.95864482389277</v>
      </c>
      <c r="Y16">
        <v>278.37012943785078</v>
      </c>
      <c r="Z16">
        <v>1377.4664593609518</v>
      </c>
      <c r="AA16">
        <v>623.78105821011331</v>
      </c>
      <c r="AB16">
        <v>996.63828509998598</v>
      </c>
      <c r="AC16">
        <v>3954.1477425336816</v>
      </c>
      <c r="AD16">
        <v>364.50439197754804</v>
      </c>
      <c r="AE16">
        <v>704.04893198698801</v>
      </c>
      <c r="AF16">
        <v>617.00114551936304</v>
      </c>
    </row>
    <row r="17" spans="1:32" x14ac:dyDescent="0.25">
      <c r="A17" s="193" t="s">
        <v>538</v>
      </c>
      <c r="B17" s="193" t="str">
        <f t="shared" si="0"/>
        <v>2018#50-54</v>
      </c>
      <c r="C17" t="s">
        <v>532</v>
      </c>
      <c r="D17">
        <v>2018</v>
      </c>
      <c r="E17" t="s">
        <v>175</v>
      </c>
      <c r="F17">
        <v>348.06682258837907</v>
      </c>
      <c r="G17">
        <v>2139.8671144506084</v>
      </c>
      <c r="H17">
        <v>542.63993556480307</v>
      </c>
      <c r="I17">
        <v>1431.1585435418481</v>
      </c>
      <c r="J17">
        <v>675.73219318905706</v>
      </c>
      <c r="K17">
        <v>1751.9523906653044</v>
      </c>
      <c r="L17">
        <v>615.78569219007363</v>
      </c>
      <c r="M17">
        <v>756.87293820114348</v>
      </c>
      <c r="N17">
        <v>1339.3740138621099</v>
      </c>
      <c r="O17">
        <v>3655.0438181544159</v>
      </c>
      <c r="P17">
        <v>479.45266446554172</v>
      </c>
      <c r="Q17">
        <v>708.27198445374506</v>
      </c>
      <c r="R17">
        <v>1422.6140618374761</v>
      </c>
      <c r="S17">
        <v>521.4451596289158</v>
      </c>
      <c r="T17">
        <v>1055.6302243959635</v>
      </c>
      <c r="U17">
        <v>638.25150780733895</v>
      </c>
      <c r="V17">
        <v>464.76225500181806</v>
      </c>
      <c r="W17">
        <v>1706.2503189081649</v>
      </c>
      <c r="X17">
        <v>339.67676322826384</v>
      </c>
      <c r="Y17">
        <v>309.7598850001425</v>
      </c>
      <c r="Z17">
        <v>1553.4498629374193</v>
      </c>
      <c r="AA17">
        <v>710.77964242663381</v>
      </c>
      <c r="AB17">
        <v>1078.9687870039334</v>
      </c>
      <c r="AC17">
        <v>4162.5578588879116</v>
      </c>
      <c r="AD17">
        <v>414.87417879902796</v>
      </c>
      <c r="AE17">
        <v>759.98579568230116</v>
      </c>
      <c r="AF17">
        <v>666.69709561957507</v>
      </c>
    </row>
    <row r="18" spans="1:32" x14ac:dyDescent="0.25">
      <c r="A18" s="193" t="s">
        <v>538</v>
      </c>
      <c r="B18" s="193" t="str">
        <f t="shared" si="0"/>
        <v>2018#55-59</v>
      </c>
      <c r="C18" t="s">
        <v>532</v>
      </c>
      <c r="D18">
        <v>2018</v>
      </c>
      <c r="E18" t="s">
        <v>177</v>
      </c>
      <c r="F18">
        <v>335.76308643395083</v>
      </c>
      <c r="G18">
        <v>1948.8793049989411</v>
      </c>
      <c r="H18">
        <v>505.64073859782729</v>
      </c>
      <c r="I18">
        <v>1256.7750405788847</v>
      </c>
      <c r="J18">
        <v>736.80117866282126</v>
      </c>
      <c r="K18">
        <v>1594.6856507275747</v>
      </c>
      <c r="L18">
        <v>628.94815971193862</v>
      </c>
      <c r="M18">
        <v>678.26937563284991</v>
      </c>
      <c r="N18">
        <v>1380.3542003345365</v>
      </c>
      <c r="O18">
        <v>3369.0657156348602</v>
      </c>
      <c r="P18">
        <v>474.36995272134425</v>
      </c>
      <c r="Q18">
        <v>708.48016256036021</v>
      </c>
      <c r="R18">
        <v>1317.7019975825469</v>
      </c>
      <c r="S18">
        <v>589.44750037575545</v>
      </c>
      <c r="T18">
        <v>983.34061209703077</v>
      </c>
      <c r="U18">
        <v>569.70687855375377</v>
      </c>
      <c r="V18">
        <v>440.27885366161161</v>
      </c>
      <c r="W18">
        <v>1772.3719667234373</v>
      </c>
      <c r="X18">
        <v>329.45454113409335</v>
      </c>
      <c r="Y18">
        <v>319.54575650106096</v>
      </c>
      <c r="Z18">
        <v>1507.9053176417028</v>
      </c>
      <c r="AA18">
        <v>632.99277012062475</v>
      </c>
      <c r="AB18">
        <v>1049.0867401903765</v>
      </c>
      <c r="AC18">
        <v>3734.4682874743226</v>
      </c>
      <c r="AD18">
        <v>390.41826781188945</v>
      </c>
      <c r="AE18">
        <v>707.30510248644805</v>
      </c>
      <c r="AF18">
        <v>645.56147685825499</v>
      </c>
    </row>
    <row r="19" spans="1:32" x14ac:dyDescent="0.25">
      <c r="A19" s="193" t="s">
        <v>538</v>
      </c>
      <c r="B19" s="193" t="str">
        <f t="shared" si="0"/>
        <v>2018#60-64</v>
      </c>
      <c r="C19" t="s">
        <v>532</v>
      </c>
      <c r="D19">
        <v>2018</v>
      </c>
      <c r="E19" t="s">
        <v>178</v>
      </c>
      <c r="F19">
        <v>364.94122333738818</v>
      </c>
      <c r="G19">
        <v>1718.0482307247541</v>
      </c>
      <c r="H19">
        <v>458.34081906220882</v>
      </c>
      <c r="I19">
        <v>1015.3357555756978</v>
      </c>
      <c r="J19">
        <v>686.74693951426661</v>
      </c>
      <c r="K19">
        <v>1325.3060317856844</v>
      </c>
      <c r="L19">
        <v>568.86861525457971</v>
      </c>
      <c r="M19">
        <v>552.09831245320481</v>
      </c>
      <c r="N19">
        <v>1165.9525367612198</v>
      </c>
      <c r="O19">
        <v>3231.5938568362512</v>
      </c>
      <c r="P19">
        <v>430.87285341655138</v>
      </c>
      <c r="Q19">
        <v>622.63212734164995</v>
      </c>
      <c r="R19">
        <v>1108.9064519539656</v>
      </c>
      <c r="S19">
        <v>492.57817251026773</v>
      </c>
      <c r="T19">
        <v>971.05605872270928</v>
      </c>
      <c r="U19">
        <v>490.70052786934752</v>
      </c>
      <c r="V19">
        <v>388.661187985715</v>
      </c>
      <c r="W19">
        <v>1547.3374966531919</v>
      </c>
      <c r="X19">
        <v>296.4850878990141</v>
      </c>
      <c r="Y19">
        <v>279.73146731470564</v>
      </c>
      <c r="Z19">
        <v>1259.2316465105569</v>
      </c>
      <c r="AA19">
        <v>551.23244870025371</v>
      </c>
      <c r="AB19">
        <v>1009.6958482996768</v>
      </c>
      <c r="AC19">
        <v>3195.7031682998245</v>
      </c>
      <c r="AD19">
        <v>411.44831985926123</v>
      </c>
      <c r="AE19">
        <v>700.24148930326214</v>
      </c>
      <c r="AF19">
        <v>642.95066369037897</v>
      </c>
    </row>
    <row r="20" spans="1:32" x14ac:dyDescent="0.25">
      <c r="A20" s="193" t="s">
        <v>538</v>
      </c>
      <c r="B20" s="193" t="str">
        <f t="shared" si="0"/>
        <v>2018#65-69</v>
      </c>
      <c r="C20" t="s">
        <v>532</v>
      </c>
      <c r="D20">
        <v>2018</v>
      </c>
      <c r="E20" t="s">
        <v>230</v>
      </c>
      <c r="F20">
        <v>406.06188558164934</v>
      </c>
      <c r="G20">
        <v>1469.4537034547734</v>
      </c>
      <c r="H20">
        <v>444.13716253375458</v>
      </c>
      <c r="I20">
        <v>1087.451754285878</v>
      </c>
      <c r="J20">
        <v>733.96595279323924</v>
      </c>
      <c r="K20">
        <v>1369.9415413507049</v>
      </c>
      <c r="L20">
        <v>498.31332975101532</v>
      </c>
      <c r="M20">
        <v>543.87998764803024</v>
      </c>
      <c r="N20">
        <v>1084.4626950874658</v>
      </c>
      <c r="O20">
        <v>3197.0613110698278</v>
      </c>
      <c r="P20">
        <v>427.58657136990382</v>
      </c>
      <c r="Q20">
        <v>663.49087760938801</v>
      </c>
      <c r="R20">
        <v>1121.4889427378023</v>
      </c>
      <c r="S20">
        <v>549.74740071211875</v>
      </c>
      <c r="T20">
        <v>948.93600056113564</v>
      </c>
      <c r="U20">
        <v>544.98678451228261</v>
      </c>
      <c r="V20">
        <v>435.38118083958778</v>
      </c>
      <c r="W20">
        <v>1557.3971101443285</v>
      </c>
      <c r="X20">
        <v>242.72778514031381</v>
      </c>
      <c r="Y20">
        <v>232.13296130180754</v>
      </c>
      <c r="Z20">
        <v>1429.0785787858435</v>
      </c>
      <c r="AA20">
        <v>544.80042148841335</v>
      </c>
      <c r="AB20">
        <v>949.81713224839746</v>
      </c>
      <c r="AC20">
        <v>3125.1133249424079</v>
      </c>
      <c r="AD20">
        <v>413.24601089593773</v>
      </c>
      <c r="AE20">
        <v>665.32849231123396</v>
      </c>
      <c r="AF20">
        <v>593.93437144450445</v>
      </c>
    </row>
    <row r="21" spans="1:32" x14ac:dyDescent="0.25">
      <c r="A21" s="193" t="s">
        <v>538</v>
      </c>
      <c r="B21" s="193" t="str">
        <f t="shared" si="0"/>
        <v>2018#70-74</v>
      </c>
      <c r="C21" t="s">
        <v>532</v>
      </c>
      <c r="D21">
        <v>2018</v>
      </c>
      <c r="E21" t="s">
        <v>231</v>
      </c>
      <c r="F21">
        <v>366.55103142747333</v>
      </c>
      <c r="G21">
        <v>1523.6955925697907</v>
      </c>
      <c r="H21">
        <v>428.20491287396612</v>
      </c>
      <c r="I21">
        <v>1079.8260994433854</v>
      </c>
      <c r="J21">
        <v>731.82045865443297</v>
      </c>
      <c r="K21">
        <v>1279.9719050309513</v>
      </c>
      <c r="L21">
        <v>508.61193738511406</v>
      </c>
      <c r="M21">
        <v>576.45879685000318</v>
      </c>
      <c r="N21">
        <v>1143.8771477310547</v>
      </c>
      <c r="O21">
        <v>2897.117479770146</v>
      </c>
      <c r="P21">
        <v>352.97069495303174</v>
      </c>
      <c r="Q21">
        <v>691.53856702555731</v>
      </c>
      <c r="R21">
        <v>1075.4213127874709</v>
      </c>
      <c r="S21">
        <v>537.77291219280414</v>
      </c>
      <c r="T21">
        <v>915.54582617007725</v>
      </c>
      <c r="U21">
        <v>444.64020613104015</v>
      </c>
      <c r="V21">
        <v>436.29188148176496</v>
      </c>
      <c r="W21">
        <v>1537.4209163809892</v>
      </c>
      <c r="X21">
        <v>257.1958962720276</v>
      </c>
      <c r="Y21">
        <v>230.35356967356722</v>
      </c>
      <c r="Z21">
        <v>1357.015603848864</v>
      </c>
      <c r="AA21">
        <v>578.23870710005576</v>
      </c>
      <c r="AB21">
        <v>846.11362282219307</v>
      </c>
      <c r="AC21">
        <v>2936.4455197581542</v>
      </c>
      <c r="AD21">
        <v>444.01504188637682</v>
      </c>
      <c r="AE21">
        <v>654.68373359934367</v>
      </c>
      <c r="AF21">
        <v>573.68208430607228</v>
      </c>
    </row>
    <row r="22" spans="1:32" x14ac:dyDescent="0.25">
      <c r="A22" s="193" t="s">
        <v>538</v>
      </c>
      <c r="B22" s="193" t="str">
        <f t="shared" si="0"/>
        <v>2018#75-79</v>
      </c>
      <c r="C22" t="s">
        <v>532</v>
      </c>
      <c r="D22">
        <v>2018</v>
      </c>
      <c r="E22" t="s">
        <v>232</v>
      </c>
      <c r="F22">
        <v>204.16436836928239</v>
      </c>
      <c r="G22">
        <v>1018.1491911553948</v>
      </c>
      <c r="H22">
        <v>329.9938568428521</v>
      </c>
      <c r="I22">
        <v>891.47594573427216</v>
      </c>
      <c r="J22">
        <v>524.74244080835433</v>
      </c>
      <c r="K22">
        <v>892.26119708984436</v>
      </c>
      <c r="L22">
        <v>317.8202983029098</v>
      </c>
      <c r="M22">
        <v>389.36742106247402</v>
      </c>
      <c r="N22">
        <v>752.07757775250388</v>
      </c>
      <c r="O22">
        <v>1880.672389489087</v>
      </c>
      <c r="P22">
        <v>200.26176891652261</v>
      </c>
      <c r="Q22">
        <v>513.47669567331423</v>
      </c>
      <c r="R22">
        <v>795.64367285617243</v>
      </c>
      <c r="S22">
        <v>456.23808923719179</v>
      </c>
      <c r="T22">
        <v>600.38906624310334</v>
      </c>
      <c r="U22">
        <v>278.8398543377636</v>
      </c>
      <c r="V22">
        <v>355.1032562931714</v>
      </c>
      <c r="W22">
        <v>1064.0537334029614</v>
      </c>
      <c r="X22">
        <v>188.63721345488801</v>
      </c>
      <c r="Y22">
        <v>126.74081053482658</v>
      </c>
      <c r="Z22">
        <v>899.29887710795174</v>
      </c>
      <c r="AA22">
        <v>368.4161365360394</v>
      </c>
      <c r="AB22">
        <v>636.01355797834754</v>
      </c>
      <c r="AC22">
        <v>1984.2294749189846</v>
      </c>
      <c r="AD22">
        <v>292.3071957181063</v>
      </c>
      <c r="AE22">
        <v>461.64178293569023</v>
      </c>
      <c r="AF22">
        <v>409.5623369374722</v>
      </c>
    </row>
    <row r="23" spans="1:32" x14ac:dyDescent="0.25">
      <c r="A23" s="193" t="s">
        <v>538</v>
      </c>
      <c r="B23" s="193" t="str">
        <f t="shared" si="0"/>
        <v>2018#80-84</v>
      </c>
      <c r="C23" t="s">
        <v>532</v>
      </c>
      <c r="D23">
        <v>2018</v>
      </c>
      <c r="E23" t="s">
        <v>233</v>
      </c>
      <c r="F23">
        <v>131.88080958724834</v>
      </c>
      <c r="G23">
        <v>766.65868047738013</v>
      </c>
      <c r="H23">
        <v>220.46571985030795</v>
      </c>
      <c r="I23">
        <v>606.29744810410511</v>
      </c>
      <c r="J23">
        <v>370.36059242751423</v>
      </c>
      <c r="K23">
        <v>608.4177495534442</v>
      </c>
      <c r="L23">
        <v>237.28043178136232</v>
      </c>
      <c r="M23">
        <v>277.46875765647684</v>
      </c>
      <c r="N23">
        <v>575.49878233074639</v>
      </c>
      <c r="O23">
        <v>1296.1181661490659</v>
      </c>
      <c r="P23">
        <v>144.44178370531392</v>
      </c>
      <c r="Q23">
        <v>405.35301274886132</v>
      </c>
      <c r="R23">
        <v>602.07132055327997</v>
      </c>
      <c r="S23">
        <v>276.85917214426536</v>
      </c>
      <c r="T23">
        <v>473.42218297767261</v>
      </c>
      <c r="U23">
        <v>187.63634867938714</v>
      </c>
      <c r="V23">
        <v>239.41782473042048</v>
      </c>
      <c r="W23">
        <v>693.35124748191959</v>
      </c>
      <c r="X23">
        <v>131.45162218439361</v>
      </c>
      <c r="Y23">
        <v>108.8430288303601</v>
      </c>
      <c r="Z23">
        <v>619.78758636901466</v>
      </c>
      <c r="AA23">
        <v>250.15466609994274</v>
      </c>
      <c r="AB23">
        <v>391.54411803059065</v>
      </c>
      <c r="AC23">
        <v>1493.4301489885838</v>
      </c>
      <c r="AD23">
        <v>187.39313720709225</v>
      </c>
      <c r="AE23">
        <v>293.48760657925283</v>
      </c>
      <c r="AF23">
        <v>230.90496921470407</v>
      </c>
    </row>
    <row r="24" spans="1:32" x14ac:dyDescent="0.25">
      <c r="A24" s="193" t="s">
        <v>538</v>
      </c>
      <c r="B24" s="193" t="str">
        <f t="shared" si="0"/>
        <v>2018#85-89</v>
      </c>
      <c r="C24" t="s">
        <v>532</v>
      </c>
      <c r="D24">
        <v>2018</v>
      </c>
      <c r="E24" t="s">
        <v>534</v>
      </c>
      <c r="F24">
        <v>71.345834112352136</v>
      </c>
      <c r="G24">
        <v>443.78402398369843</v>
      </c>
      <c r="H24">
        <v>104.13013180097039</v>
      </c>
      <c r="I24">
        <v>432.66253347301478</v>
      </c>
      <c r="J24">
        <v>188.86440296723276</v>
      </c>
      <c r="K24">
        <v>347.68807366273148</v>
      </c>
      <c r="L24">
        <v>108.41916180541705</v>
      </c>
      <c r="M24">
        <v>180.6264861678703</v>
      </c>
      <c r="N24">
        <v>346.53616374481021</v>
      </c>
      <c r="O24">
        <v>707.90634051643838</v>
      </c>
      <c r="P24">
        <v>86.522022510658672</v>
      </c>
      <c r="Q24">
        <v>226.05236160334354</v>
      </c>
      <c r="R24">
        <v>403.13121101365471</v>
      </c>
      <c r="S24">
        <v>162.30720892830894</v>
      </c>
      <c r="T24">
        <v>242.76425251798071</v>
      </c>
      <c r="U24">
        <v>113.72118942606994</v>
      </c>
      <c r="V24">
        <v>182.77329643599276</v>
      </c>
      <c r="W24">
        <v>400.11955618390368</v>
      </c>
      <c r="X24">
        <v>67.134939155105329</v>
      </c>
      <c r="Y24">
        <v>44.053247377197721</v>
      </c>
      <c r="Z24">
        <v>358.42210329965803</v>
      </c>
      <c r="AA24">
        <v>141.93644012580211</v>
      </c>
      <c r="AB24">
        <v>225.58722689152899</v>
      </c>
      <c r="AC24">
        <v>879.08953170107975</v>
      </c>
      <c r="AD24">
        <v>124.90618021030055</v>
      </c>
      <c r="AE24">
        <v>140.29250512831808</v>
      </c>
      <c r="AF24">
        <v>139.77627012558736</v>
      </c>
    </row>
    <row r="25" spans="1:32" x14ac:dyDescent="0.25">
      <c r="A25" s="193" t="s">
        <v>538</v>
      </c>
      <c r="B25" s="193" t="str">
        <f t="shared" si="0"/>
        <v>2018#90+</v>
      </c>
      <c r="C25" t="s">
        <v>532</v>
      </c>
      <c r="D25">
        <v>2018</v>
      </c>
      <c r="E25" t="s">
        <v>535</v>
      </c>
      <c r="F25">
        <v>26.810881304670037</v>
      </c>
      <c r="G25">
        <v>217.92475487486462</v>
      </c>
      <c r="H25">
        <v>71.42013573980914</v>
      </c>
      <c r="I25">
        <v>200.86933465604091</v>
      </c>
      <c r="J25">
        <v>128.37137754445536</v>
      </c>
      <c r="K25">
        <v>214.75451588015997</v>
      </c>
      <c r="L25">
        <v>33.610763470015058</v>
      </c>
      <c r="M25">
        <v>78.177659770572873</v>
      </c>
      <c r="N25">
        <v>134.75804514928859</v>
      </c>
      <c r="O25">
        <v>393.11970760488805</v>
      </c>
      <c r="P25">
        <v>58.414799263732739</v>
      </c>
      <c r="Q25">
        <v>103.44009940360883</v>
      </c>
      <c r="R25">
        <v>213.04230188902037</v>
      </c>
      <c r="S25">
        <v>88.11007404396203</v>
      </c>
      <c r="T25">
        <v>125.10086122363775</v>
      </c>
      <c r="U25">
        <v>33.056632958798573</v>
      </c>
      <c r="V25">
        <v>83.619259718419116</v>
      </c>
      <c r="W25">
        <v>181.42195040408413</v>
      </c>
      <c r="X25">
        <v>29.282169150722055</v>
      </c>
      <c r="Y25">
        <v>14.094429239258481</v>
      </c>
      <c r="Z25">
        <v>148.54034199102784</v>
      </c>
      <c r="AA25">
        <v>78.877210261205477</v>
      </c>
      <c r="AB25">
        <v>119.12072599763516</v>
      </c>
      <c r="AC25">
        <v>388.65700521561416</v>
      </c>
      <c r="AD25">
        <v>68.045702492540713</v>
      </c>
      <c r="AE25">
        <v>69.815408974098773</v>
      </c>
      <c r="AF25">
        <v>59.354323925427906</v>
      </c>
    </row>
    <row r="26" spans="1:32" x14ac:dyDescent="0.25">
      <c r="A26" s="193" t="s">
        <v>538</v>
      </c>
      <c r="B26" s="193" t="str">
        <f t="shared" si="0"/>
        <v>2019#0-15</v>
      </c>
      <c r="C26" t="s">
        <v>532</v>
      </c>
      <c r="D26">
        <v>2019</v>
      </c>
      <c r="E26" t="s">
        <v>181</v>
      </c>
      <c r="F26">
        <v>687.71554457271077</v>
      </c>
      <c r="G26">
        <v>5848.5931169180403</v>
      </c>
      <c r="H26">
        <v>991.64144043187025</v>
      </c>
      <c r="I26">
        <v>3979.2855382332864</v>
      </c>
      <c r="J26">
        <v>1414.7432671804463</v>
      </c>
      <c r="K26">
        <v>4149.0040926636466</v>
      </c>
      <c r="L26">
        <v>1203.080715265095</v>
      </c>
      <c r="M26">
        <v>1695.308862765618</v>
      </c>
      <c r="N26">
        <v>3336.0196057335916</v>
      </c>
      <c r="O26">
        <v>7458.3177501434066</v>
      </c>
      <c r="P26">
        <v>932.95336980491277</v>
      </c>
      <c r="Q26">
        <v>1170.3369643961328</v>
      </c>
      <c r="R26">
        <v>3103.8090535397296</v>
      </c>
      <c r="S26">
        <v>1002.2845106123071</v>
      </c>
      <c r="T26">
        <v>2007.3257138338133</v>
      </c>
      <c r="U26">
        <v>2334.5575181268769</v>
      </c>
      <c r="V26">
        <v>932.70270301733422</v>
      </c>
      <c r="W26">
        <v>3448.5190962622928</v>
      </c>
      <c r="X26">
        <v>571.89869818171564</v>
      </c>
      <c r="Y26">
        <v>660.43312399103286</v>
      </c>
      <c r="Z26">
        <v>3415.7481535943002</v>
      </c>
      <c r="AA26">
        <v>1664.7681834254367</v>
      </c>
      <c r="AB26">
        <v>2651.4592096480437</v>
      </c>
      <c r="AC26">
        <v>8644.7384156455773</v>
      </c>
      <c r="AD26">
        <v>633.27519828641925</v>
      </c>
      <c r="AE26">
        <v>1526.9470647296553</v>
      </c>
      <c r="AF26">
        <v>1559.9199009774757</v>
      </c>
    </row>
    <row r="27" spans="1:32" x14ac:dyDescent="0.25">
      <c r="A27" s="193" t="s">
        <v>538</v>
      </c>
      <c r="B27" s="193" t="str">
        <f t="shared" si="0"/>
        <v>2019#16-19</v>
      </c>
      <c r="C27" t="s">
        <v>532</v>
      </c>
      <c r="D27">
        <v>2019</v>
      </c>
      <c r="E27" t="s">
        <v>533</v>
      </c>
      <c r="F27">
        <v>143.61504653668493</v>
      </c>
      <c r="G27">
        <v>1097.9168648434968</v>
      </c>
      <c r="H27">
        <v>261.41599407973609</v>
      </c>
      <c r="I27">
        <v>724.45677276556648</v>
      </c>
      <c r="J27">
        <v>284.42243201838528</v>
      </c>
      <c r="K27">
        <v>864.25988975613052</v>
      </c>
      <c r="L27">
        <v>263.70392803640226</v>
      </c>
      <c r="M27">
        <v>335.80064663219946</v>
      </c>
      <c r="N27">
        <v>687.12741867771865</v>
      </c>
      <c r="O27">
        <v>1381.8102289432295</v>
      </c>
      <c r="P27">
        <v>252.7660302715106</v>
      </c>
      <c r="Q27">
        <v>254.14830031278248</v>
      </c>
      <c r="R27">
        <v>837.88533404610007</v>
      </c>
      <c r="S27">
        <v>260.37357008694471</v>
      </c>
      <c r="T27">
        <v>395.27770571956336</v>
      </c>
      <c r="U27">
        <v>326.2498515030664</v>
      </c>
      <c r="V27">
        <v>181.95078865428741</v>
      </c>
      <c r="W27">
        <v>1222.0625623104329</v>
      </c>
      <c r="X27">
        <v>150.79992655341795</v>
      </c>
      <c r="Y27">
        <v>166.29121924059103</v>
      </c>
      <c r="Z27">
        <v>654.26320874633745</v>
      </c>
      <c r="AA27">
        <v>358.1997472080144</v>
      </c>
      <c r="AB27">
        <v>604.89140054244865</v>
      </c>
      <c r="AC27">
        <v>2082.1167468104504</v>
      </c>
      <c r="AD27">
        <v>145.89769099456564</v>
      </c>
      <c r="AE27">
        <v>321.7976086669471</v>
      </c>
      <c r="AF27">
        <v>399.26986510237828</v>
      </c>
    </row>
    <row r="28" spans="1:32" x14ac:dyDescent="0.25">
      <c r="A28" s="193" t="s">
        <v>538</v>
      </c>
      <c r="B28" s="193" t="str">
        <f t="shared" si="0"/>
        <v>2019#20-24</v>
      </c>
      <c r="C28" t="s">
        <v>532</v>
      </c>
      <c r="D28">
        <v>2019</v>
      </c>
      <c r="E28" t="s">
        <v>168</v>
      </c>
      <c r="F28">
        <v>139.9492783768934</v>
      </c>
      <c r="G28">
        <v>1337.7616287786725</v>
      </c>
      <c r="H28">
        <v>229.91821547056318</v>
      </c>
      <c r="I28">
        <v>653.69432292219028</v>
      </c>
      <c r="J28">
        <v>242.57834419216107</v>
      </c>
      <c r="K28">
        <v>1026.1152102595195</v>
      </c>
      <c r="L28">
        <v>343.25523428133306</v>
      </c>
      <c r="M28">
        <v>292.10334364821188</v>
      </c>
      <c r="N28">
        <v>760.68771273582422</v>
      </c>
      <c r="O28">
        <v>1919.7462479392416</v>
      </c>
      <c r="P28">
        <v>231.89053854634477</v>
      </c>
      <c r="Q28">
        <v>230.54012645122543</v>
      </c>
      <c r="R28">
        <v>1353.4893185699393</v>
      </c>
      <c r="S28">
        <v>191.18267400944575</v>
      </c>
      <c r="T28">
        <v>418.14531177933577</v>
      </c>
      <c r="U28">
        <v>455.67364074579365</v>
      </c>
      <c r="V28">
        <v>195.90381114366932</v>
      </c>
      <c r="W28">
        <v>1309.3283829171819</v>
      </c>
      <c r="X28">
        <v>68.049564894740243</v>
      </c>
      <c r="Y28">
        <v>144.39789338154975</v>
      </c>
      <c r="Z28">
        <v>925.20736914357622</v>
      </c>
      <c r="AA28">
        <v>440.16957020446722</v>
      </c>
      <c r="AB28">
        <v>566.18645151808073</v>
      </c>
      <c r="AC28">
        <v>1980.2071739743585</v>
      </c>
      <c r="AD28">
        <v>203.17924116950826</v>
      </c>
      <c r="AE28">
        <v>374.46695285995679</v>
      </c>
      <c r="AF28">
        <v>338.53921935361427</v>
      </c>
    </row>
    <row r="29" spans="1:32" x14ac:dyDescent="0.25">
      <c r="A29" s="193" t="s">
        <v>538</v>
      </c>
      <c r="B29" s="193" t="str">
        <f t="shared" si="0"/>
        <v>2019#25-29</v>
      </c>
      <c r="C29" t="s">
        <v>532</v>
      </c>
      <c r="D29">
        <v>2019</v>
      </c>
      <c r="E29" t="s">
        <v>226</v>
      </c>
      <c r="F29">
        <v>135.81620945824201</v>
      </c>
      <c r="G29">
        <v>1801.3844930002242</v>
      </c>
      <c r="H29">
        <v>264.32984311586426</v>
      </c>
      <c r="I29">
        <v>815.8031452059322</v>
      </c>
      <c r="J29">
        <v>315.47570295906633</v>
      </c>
      <c r="K29">
        <v>1293.894606260671</v>
      </c>
      <c r="L29">
        <v>362.10655053093888</v>
      </c>
      <c r="M29">
        <v>358.07653777001451</v>
      </c>
      <c r="N29">
        <v>999.60464207724704</v>
      </c>
      <c r="O29">
        <v>2105.5976793470031</v>
      </c>
      <c r="P29">
        <v>168.83324144602335</v>
      </c>
      <c r="Q29">
        <v>226.12024788768821</v>
      </c>
      <c r="R29">
        <v>1074.5474563609048</v>
      </c>
      <c r="S29">
        <v>170.08971212442211</v>
      </c>
      <c r="T29">
        <v>446.60824312358153</v>
      </c>
      <c r="U29">
        <v>637.5867039782986</v>
      </c>
      <c r="V29">
        <v>279.56255462377624</v>
      </c>
      <c r="W29">
        <v>964.54917264984192</v>
      </c>
      <c r="X29">
        <v>118.85136436492886</v>
      </c>
      <c r="Y29">
        <v>122.69669089186024</v>
      </c>
      <c r="Z29">
        <v>1068.6041480031547</v>
      </c>
      <c r="AA29">
        <v>443.13714974928467</v>
      </c>
      <c r="AB29">
        <v>735.36510802349585</v>
      </c>
      <c r="AC29">
        <v>2373.0694202705854</v>
      </c>
      <c r="AD29">
        <v>161.99093873584641</v>
      </c>
      <c r="AE29">
        <v>357.23715499012962</v>
      </c>
      <c r="AF29">
        <v>359.9181721031519</v>
      </c>
    </row>
    <row r="30" spans="1:32" x14ac:dyDescent="0.25">
      <c r="A30" s="193" t="s">
        <v>538</v>
      </c>
      <c r="B30" s="193" t="str">
        <f t="shared" si="0"/>
        <v>2019#30-34</v>
      </c>
      <c r="C30" t="s">
        <v>532</v>
      </c>
      <c r="D30">
        <v>2019</v>
      </c>
      <c r="E30" t="s">
        <v>227</v>
      </c>
      <c r="F30">
        <v>122.93186984386639</v>
      </c>
      <c r="G30">
        <v>1918.1440663572043</v>
      </c>
      <c r="H30">
        <v>302.00362516987991</v>
      </c>
      <c r="I30">
        <v>1109.2424324405633</v>
      </c>
      <c r="J30">
        <v>342.0843927003059</v>
      </c>
      <c r="K30">
        <v>1411.51461348818</v>
      </c>
      <c r="L30">
        <v>396.75975124794343</v>
      </c>
      <c r="M30">
        <v>429.42728819602303</v>
      </c>
      <c r="N30">
        <v>1020.7588871791824</v>
      </c>
      <c r="O30">
        <v>2096.3977855080834</v>
      </c>
      <c r="P30">
        <v>193.76429916452463</v>
      </c>
      <c r="Q30">
        <v>246.42663724388609</v>
      </c>
      <c r="R30">
        <v>958.94743846693882</v>
      </c>
      <c r="S30">
        <v>199.91250540034116</v>
      </c>
      <c r="T30">
        <v>451.02083137431384</v>
      </c>
      <c r="U30">
        <v>738.78255407932261</v>
      </c>
      <c r="V30">
        <v>321.31125637140008</v>
      </c>
      <c r="W30">
        <v>970.31605756631484</v>
      </c>
      <c r="X30">
        <v>143.9125487074698</v>
      </c>
      <c r="Y30">
        <v>150.55223329398501</v>
      </c>
      <c r="Z30">
        <v>930.94515692560162</v>
      </c>
      <c r="AA30">
        <v>459.63253592825185</v>
      </c>
      <c r="AB30">
        <v>849.46167700766114</v>
      </c>
      <c r="AC30">
        <v>2374.6734005080843</v>
      </c>
      <c r="AD30">
        <v>160.59975108578618</v>
      </c>
      <c r="AE30">
        <v>384.60701000062147</v>
      </c>
      <c r="AF30">
        <v>364.70999128348024</v>
      </c>
    </row>
    <row r="31" spans="1:32" x14ac:dyDescent="0.25">
      <c r="A31" s="193" t="s">
        <v>538</v>
      </c>
      <c r="B31" s="193" t="str">
        <f t="shared" si="0"/>
        <v>2019#35-39</v>
      </c>
      <c r="C31" t="s">
        <v>532</v>
      </c>
      <c r="D31">
        <v>2019</v>
      </c>
      <c r="E31" t="s">
        <v>228</v>
      </c>
      <c r="F31">
        <v>205.92325990143036</v>
      </c>
      <c r="G31">
        <v>2056.8550635961537</v>
      </c>
      <c r="H31">
        <v>302.34258954573124</v>
      </c>
      <c r="I31">
        <v>1151.1208883767886</v>
      </c>
      <c r="J31">
        <v>458.30853465215409</v>
      </c>
      <c r="K31">
        <v>1468.2406639277424</v>
      </c>
      <c r="L31">
        <v>443.04450300479681</v>
      </c>
      <c r="M31">
        <v>536.82774786999096</v>
      </c>
      <c r="N31">
        <v>1033.7977886548006</v>
      </c>
      <c r="O31">
        <v>2147.305953446818</v>
      </c>
      <c r="P31">
        <v>219.50368352304625</v>
      </c>
      <c r="Q31">
        <v>312.78116881706171</v>
      </c>
      <c r="R31">
        <v>1021.8407269925713</v>
      </c>
      <c r="S31">
        <v>266.9226627670306</v>
      </c>
      <c r="T31">
        <v>562.2785112975514</v>
      </c>
      <c r="U31">
        <v>769.09460091488768</v>
      </c>
      <c r="V31">
        <v>276.37261268764075</v>
      </c>
      <c r="W31">
        <v>1003.5865805788092</v>
      </c>
      <c r="X31">
        <v>182.29933641009509</v>
      </c>
      <c r="Y31">
        <v>167.01558561804023</v>
      </c>
      <c r="Z31">
        <v>938.08046597437283</v>
      </c>
      <c r="AA31">
        <v>590.43284813808418</v>
      </c>
      <c r="AB31">
        <v>796.07511391030675</v>
      </c>
      <c r="AC31">
        <v>2700.817577037863</v>
      </c>
      <c r="AD31">
        <v>160.90119109367873</v>
      </c>
      <c r="AE31">
        <v>454.2162963489294</v>
      </c>
      <c r="AF31">
        <v>435.82616809227375</v>
      </c>
    </row>
    <row r="32" spans="1:32" x14ac:dyDescent="0.25">
      <c r="A32" s="193" t="s">
        <v>538</v>
      </c>
      <c r="B32" s="193" t="str">
        <f t="shared" si="0"/>
        <v>2019#40-44</v>
      </c>
      <c r="C32" t="s">
        <v>532</v>
      </c>
      <c r="D32">
        <v>2019</v>
      </c>
      <c r="E32" t="s">
        <v>229</v>
      </c>
      <c r="F32">
        <v>231.68477021970901</v>
      </c>
      <c r="G32">
        <v>1704.1020178843098</v>
      </c>
      <c r="H32">
        <v>333.03520594097779</v>
      </c>
      <c r="I32">
        <v>1187.8151562997668</v>
      </c>
      <c r="J32">
        <v>442.92396943484016</v>
      </c>
      <c r="K32">
        <v>1448.2808802203961</v>
      </c>
      <c r="L32">
        <v>402.46469608442925</v>
      </c>
      <c r="M32">
        <v>529.13377724631357</v>
      </c>
      <c r="N32">
        <v>1154.7637333112391</v>
      </c>
      <c r="O32">
        <v>2204.6096368602061</v>
      </c>
      <c r="P32">
        <v>270.3727830999585</v>
      </c>
      <c r="Q32">
        <v>389.03290935278801</v>
      </c>
      <c r="R32">
        <v>1008.1952012713709</v>
      </c>
      <c r="S32">
        <v>327.83277353150663</v>
      </c>
      <c r="T32">
        <v>630.47148568781404</v>
      </c>
      <c r="U32">
        <v>655.50962236821761</v>
      </c>
      <c r="V32">
        <v>354.4360245552819</v>
      </c>
      <c r="W32">
        <v>1024.8415470900895</v>
      </c>
      <c r="X32">
        <v>161.41020485968107</v>
      </c>
      <c r="Y32">
        <v>198.91276145515548</v>
      </c>
      <c r="Z32">
        <v>982.45481604970405</v>
      </c>
      <c r="AA32">
        <v>527.432494327531</v>
      </c>
      <c r="AB32">
        <v>805.03936743545478</v>
      </c>
      <c r="AC32">
        <v>3077.9705615733901</v>
      </c>
      <c r="AD32">
        <v>223.865360614651</v>
      </c>
      <c r="AE32">
        <v>489.17600460681922</v>
      </c>
      <c r="AF32">
        <v>559.33548424060746</v>
      </c>
    </row>
    <row r="33" spans="1:32" x14ac:dyDescent="0.25">
      <c r="A33" s="193" t="s">
        <v>538</v>
      </c>
      <c r="B33" s="193" t="str">
        <f t="shared" si="0"/>
        <v>2019#45-49</v>
      </c>
      <c r="C33" t="s">
        <v>532</v>
      </c>
      <c r="D33">
        <v>2019</v>
      </c>
      <c r="E33" t="s">
        <v>174</v>
      </c>
      <c r="F33">
        <v>271.4609309755001</v>
      </c>
      <c r="G33">
        <v>1955.5582213840053</v>
      </c>
      <c r="H33">
        <v>419.89366827819356</v>
      </c>
      <c r="I33">
        <v>1278.3871621364256</v>
      </c>
      <c r="J33">
        <v>535.32698866281214</v>
      </c>
      <c r="K33">
        <v>1667.5980285630633</v>
      </c>
      <c r="L33">
        <v>577.87819029798288</v>
      </c>
      <c r="M33">
        <v>710.51016383650619</v>
      </c>
      <c r="N33">
        <v>1316.4020371225829</v>
      </c>
      <c r="O33">
        <v>3065.4173067527845</v>
      </c>
      <c r="P33">
        <v>393.34876011973404</v>
      </c>
      <c r="Q33">
        <v>522.08408951831677</v>
      </c>
      <c r="R33">
        <v>1368.1936800559956</v>
      </c>
      <c r="S33">
        <v>502.88763313344754</v>
      </c>
      <c r="T33">
        <v>895.87553884358567</v>
      </c>
      <c r="U33">
        <v>693.62097412123978</v>
      </c>
      <c r="V33">
        <v>436.5588418784539</v>
      </c>
      <c r="W33">
        <v>1391.0150316831332</v>
      </c>
      <c r="X33">
        <v>276.55482440022553</v>
      </c>
      <c r="Y33">
        <v>261.41349874227922</v>
      </c>
      <c r="Z33">
        <v>1283.0756615640821</v>
      </c>
      <c r="AA33">
        <v>595.57543578505306</v>
      </c>
      <c r="AB33">
        <v>984.59260177882459</v>
      </c>
      <c r="AC33">
        <v>3912.7811010602672</v>
      </c>
      <c r="AD33">
        <v>351.71195762280092</v>
      </c>
      <c r="AE33">
        <v>676.23428270208251</v>
      </c>
      <c r="AF33">
        <v>615.96296374337555</v>
      </c>
    </row>
    <row r="34" spans="1:32" x14ac:dyDescent="0.25">
      <c r="A34" s="193" t="s">
        <v>538</v>
      </c>
      <c r="B34" s="193" t="str">
        <f t="shared" si="0"/>
        <v>2019#50-54</v>
      </c>
      <c r="C34" t="s">
        <v>532</v>
      </c>
      <c r="D34">
        <v>2019</v>
      </c>
      <c r="E34" t="s">
        <v>175</v>
      </c>
      <c r="F34">
        <v>339.57594526971798</v>
      </c>
      <c r="G34">
        <v>2175.6212642995069</v>
      </c>
      <c r="H34">
        <v>514.76733264991969</v>
      </c>
      <c r="I34">
        <v>1478.6733585296124</v>
      </c>
      <c r="J34">
        <v>656.59102235321564</v>
      </c>
      <c r="K34">
        <v>1741.4560768980277</v>
      </c>
      <c r="L34">
        <v>629.3310540567054</v>
      </c>
      <c r="M34">
        <v>743.61466735124259</v>
      </c>
      <c r="N34">
        <v>1368.8298475766426</v>
      </c>
      <c r="O34">
        <v>3707.2127877314169</v>
      </c>
      <c r="P34">
        <v>471.19629202198928</v>
      </c>
      <c r="Q34">
        <v>691.52310359597857</v>
      </c>
      <c r="R34">
        <v>1450.0785316889915</v>
      </c>
      <c r="S34">
        <v>514.47437895240591</v>
      </c>
      <c r="T34">
        <v>1025.315149211475</v>
      </c>
      <c r="U34">
        <v>649.5810043089873</v>
      </c>
      <c r="V34">
        <v>471.8867827327399</v>
      </c>
      <c r="W34">
        <v>1734.2099884136742</v>
      </c>
      <c r="X34">
        <v>335.94514996864962</v>
      </c>
      <c r="Y34">
        <v>325.52070551395263</v>
      </c>
      <c r="Z34">
        <v>1558.6932238549084</v>
      </c>
      <c r="AA34">
        <v>688.05777855261078</v>
      </c>
      <c r="AB34">
        <v>1077.5522967404313</v>
      </c>
      <c r="AC34">
        <v>4116.6941752827615</v>
      </c>
      <c r="AD34">
        <v>382.85963115504956</v>
      </c>
      <c r="AE34">
        <v>759.56821914838986</v>
      </c>
      <c r="AF34">
        <v>659.76653756811311</v>
      </c>
    </row>
    <row r="35" spans="1:32" x14ac:dyDescent="0.25">
      <c r="A35" s="193" t="s">
        <v>538</v>
      </c>
      <c r="B35" s="193" t="str">
        <f t="shared" si="0"/>
        <v>2019#55-59</v>
      </c>
      <c r="C35" t="s">
        <v>532</v>
      </c>
      <c r="D35">
        <v>2019</v>
      </c>
      <c r="E35" t="s">
        <v>177</v>
      </c>
      <c r="F35">
        <v>338.58042901268198</v>
      </c>
      <c r="G35">
        <v>1994.7123865268413</v>
      </c>
      <c r="H35">
        <v>529.03489355432396</v>
      </c>
      <c r="I35">
        <v>1315.4377390378102</v>
      </c>
      <c r="J35">
        <v>762.48188368722288</v>
      </c>
      <c r="K35">
        <v>1643.9876681811195</v>
      </c>
      <c r="L35">
        <v>653.23855757363185</v>
      </c>
      <c r="M35">
        <v>714.15881564221809</v>
      </c>
      <c r="N35">
        <v>1349.3900208153732</v>
      </c>
      <c r="O35">
        <v>3453.5490926753891</v>
      </c>
      <c r="P35">
        <v>467.54724371157101</v>
      </c>
      <c r="Q35">
        <v>728.5108568648659</v>
      </c>
      <c r="R35">
        <v>1365.2255031671998</v>
      </c>
      <c r="S35">
        <v>589.72811033163566</v>
      </c>
      <c r="T35">
        <v>1010.0625267645969</v>
      </c>
      <c r="U35">
        <v>591.79626096447464</v>
      </c>
      <c r="V35">
        <v>464.29431604369569</v>
      </c>
      <c r="W35">
        <v>1746.6382450083781</v>
      </c>
      <c r="X35">
        <v>327.57230120714382</v>
      </c>
      <c r="Y35">
        <v>316.13802051438756</v>
      </c>
      <c r="Z35">
        <v>1561.5996623162328</v>
      </c>
      <c r="AA35">
        <v>680.29892841307208</v>
      </c>
      <c r="AB35">
        <v>1063.1627969719448</v>
      </c>
      <c r="AC35">
        <v>3893.7800592990984</v>
      </c>
      <c r="AD35">
        <v>427.78910705358442</v>
      </c>
      <c r="AE35">
        <v>731.90073038100354</v>
      </c>
      <c r="AF35">
        <v>648.17217352945318</v>
      </c>
    </row>
    <row r="36" spans="1:32" x14ac:dyDescent="0.25">
      <c r="A36" s="193" t="s">
        <v>538</v>
      </c>
      <c r="B36" s="193" t="str">
        <f t="shared" si="0"/>
        <v>2019#60-64</v>
      </c>
      <c r="C36" t="s">
        <v>532</v>
      </c>
      <c r="D36">
        <v>2019</v>
      </c>
      <c r="E36" t="s">
        <v>178</v>
      </c>
      <c r="F36">
        <v>357.18845642018221</v>
      </c>
      <c r="G36">
        <v>1778.5508100153038</v>
      </c>
      <c r="H36">
        <v>483.57507694989329</v>
      </c>
      <c r="I36">
        <v>1075.8322012018434</v>
      </c>
      <c r="J36">
        <v>714.77627114251504</v>
      </c>
      <c r="K36">
        <v>1387.4651842702624</v>
      </c>
      <c r="L36">
        <v>568.00254505325233</v>
      </c>
      <c r="M36">
        <v>599.45930252557287</v>
      </c>
      <c r="N36">
        <v>1234.3388848611767</v>
      </c>
      <c r="O36">
        <v>3302.4672575937002</v>
      </c>
      <c r="P36">
        <v>448.07016468247332</v>
      </c>
      <c r="Q36">
        <v>655.6361913334008</v>
      </c>
      <c r="R36">
        <v>1107.6335232156684</v>
      </c>
      <c r="S36">
        <v>504.5738916807062</v>
      </c>
      <c r="T36">
        <v>995.08902927803513</v>
      </c>
      <c r="U36">
        <v>500.87124774906215</v>
      </c>
      <c r="V36">
        <v>397.99903949742821</v>
      </c>
      <c r="W36">
        <v>1597.1364821178393</v>
      </c>
      <c r="X36">
        <v>306.09757711375579</v>
      </c>
      <c r="Y36">
        <v>277.28677289832643</v>
      </c>
      <c r="Z36">
        <v>1263.8692602884612</v>
      </c>
      <c r="AA36">
        <v>562.40171929701785</v>
      </c>
      <c r="AB36">
        <v>1011.5070346631642</v>
      </c>
      <c r="AC36">
        <v>3228.3315184550884</v>
      </c>
      <c r="AD36">
        <v>385.70039113376316</v>
      </c>
      <c r="AE36">
        <v>703.09921660741952</v>
      </c>
      <c r="AF36">
        <v>634.02610463922338</v>
      </c>
    </row>
    <row r="37" spans="1:32" x14ac:dyDescent="0.25">
      <c r="A37" s="193" t="s">
        <v>538</v>
      </c>
      <c r="B37" s="193" t="str">
        <f t="shared" si="0"/>
        <v>2019#65-69</v>
      </c>
      <c r="C37" t="s">
        <v>532</v>
      </c>
      <c r="D37">
        <v>2019</v>
      </c>
      <c r="E37" t="s">
        <v>230</v>
      </c>
      <c r="F37">
        <v>389.54517276235754</v>
      </c>
      <c r="G37">
        <v>1488.1805497925895</v>
      </c>
      <c r="H37">
        <v>458.37585701539058</v>
      </c>
      <c r="I37">
        <v>1085.813541516658</v>
      </c>
      <c r="J37">
        <v>694.54060345264475</v>
      </c>
      <c r="K37">
        <v>1365.4932754603597</v>
      </c>
      <c r="L37">
        <v>494.19938078112477</v>
      </c>
      <c r="M37">
        <v>528.54486997969036</v>
      </c>
      <c r="N37">
        <v>1071.3212659150472</v>
      </c>
      <c r="O37">
        <v>3150.6834171911341</v>
      </c>
      <c r="P37">
        <v>403.72032853682958</v>
      </c>
      <c r="Q37">
        <v>660.61970638071944</v>
      </c>
      <c r="R37">
        <v>1112.577135940239</v>
      </c>
      <c r="S37">
        <v>530.26188957910688</v>
      </c>
      <c r="T37">
        <v>957.15447612178309</v>
      </c>
      <c r="U37">
        <v>527.61544692119219</v>
      </c>
      <c r="V37">
        <v>432.27964519518059</v>
      </c>
      <c r="W37">
        <v>1578.2861466816134</v>
      </c>
      <c r="X37">
        <v>236.19061370555303</v>
      </c>
      <c r="Y37">
        <v>246.06418077479734</v>
      </c>
      <c r="Z37">
        <v>1400.6664361272528</v>
      </c>
      <c r="AA37">
        <v>527.95951343601087</v>
      </c>
      <c r="AB37">
        <v>944.63973567956918</v>
      </c>
      <c r="AC37">
        <v>3112.0216306074831</v>
      </c>
      <c r="AD37">
        <v>418.85550269869515</v>
      </c>
      <c r="AE37">
        <v>663.06276643316323</v>
      </c>
      <c r="AF37">
        <v>590.01146974167932</v>
      </c>
    </row>
    <row r="38" spans="1:32" x14ac:dyDescent="0.25">
      <c r="A38" s="193" t="s">
        <v>538</v>
      </c>
      <c r="B38" s="193" t="str">
        <f t="shared" si="0"/>
        <v>2019#70-74</v>
      </c>
      <c r="C38" t="s">
        <v>532</v>
      </c>
      <c r="D38">
        <v>2019</v>
      </c>
      <c r="E38" t="s">
        <v>231</v>
      </c>
      <c r="F38">
        <v>403.85463267940975</v>
      </c>
      <c r="G38">
        <v>1552.3369607427101</v>
      </c>
      <c r="H38">
        <v>411.03730164016531</v>
      </c>
      <c r="I38">
        <v>1070.2143811723358</v>
      </c>
      <c r="J38">
        <v>756.56181571165143</v>
      </c>
      <c r="K38">
        <v>1300.0839080537276</v>
      </c>
      <c r="L38">
        <v>480.60122826444797</v>
      </c>
      <c r="M38">
        <v>576.86139437335169</v>
      </c>
      <c r="N38">
        <v>1158.617438774384</v>
      </c>
      <c r="O38">
        <v>2972.9818036733327</v>
      </c>
      <c r="P38">
        <v>374.3914051996918</v>
      </c>
      <c r="Q38">
        <v>654.81682700914143</v>
      </c>
      <c r="R38">
        <v>1100.1695038117221</v>
      </c>
      <c r="S38">
        <v>541.26283239500913</v>
      </c>
      <c r="T38">
        <v>938.88993776732809</v>
      </c>
      <c r="U38">
        <v>474.03605321525049</v>
      </c>
      <c r="V38">
        <v>438.58730105601637</v>
      </c>
      <c r="W38">
        <v>1551.1677622952138</v>
      </c>
      <c r="X38">
        <v>261.67100331744916</v>
      </c>
      <c r="Y38">
        <v>230.08154839703712</v>
      </c>
      <c r="Z38">
        <v>1395.7474340314534</v>
      </c>
      <c r="AA38">
        <v>594.51667069350651</v>
      </c>
      <c r="AB38">
        <v>902.7204789760558</v>
      </c>
      <c r="AC38">
        <v>3078.2074161424539</v>
      </c>
      <c r="AD38">
        <v>436.38440256587205</v>
      </c>
      <c r="AE38">
        <v>656.11183870708385</v>
      </c>
      <c r="AF38">
        <v>606.10400383536171</v>
      </c>
    </row>
    <row r="39" spans="1:32" x14ac:dyDescent="0.25">
      <c r="A39" s="193" t="s">
        <v>538</v>
      </c>
      <c r="B39" s="193" t="str">
        <f t="shared" si="0"/>
        <v>2019#75-79</v>
      </c>
      <c r="C39" t="s">
        <v>532</v>
      </c>
      <c r="D39">
        <v>2019</v>
      </c>
      <c r="E39" t="s">
        <v>232</v>
      </c>
      <c r="F39">
        <v>201.05591364992097</v>
      </c>
      <c r="G39">
        <v>1040.0061418546222</v>
      </c>
      <c r="H39">
        <v>362.9374746689756</v>
      </c>
      <c r="I39">
        <v>917.11316888410806</v>
      </c>
      <c r="J39">
        <v>560.17929010064518</v>
      </c>
      <c r="K39">
        <v>957.25101084172798</v>
      </c>
      <c r="L39">
        <v>365.54053677523171</v>
      </c>
      <c r="M39">
        <v>425.42590139112201</v>
      </c>
      <c r="N39">
        <v>791.184672370763</v>
      </c>
      <c r="O39">
        <v>2003.1384623127365</v>
      </c>
      <c r="P39">
        <v>213.94403393032877</v>
      </c>
      <c r="Q39">
        <v>564.18053806859257</v>
      </c>
      <c r="R39">
        <v>835.39458118739037</v>
      </c>
      <c r="S39">
        <v>473.28006984282854</v>
      </c>
      <c r="T39">
        <v>619.49094042448019</v>
      </c>
      <c r="U39">
        <v>291.82146505050071</v>
      </c>
      <c r="V39">
        <v>381.3169544251208</v>
      </c>
      <c r="W39">
        <v>1105.1834949853451</v>
      </c>
      <c r="X39">
        <v>208.53632866019396</v>
      </c>
      <c r="Y39">
        <v>139.08721477072925</v>
      </c>
      <c r="Z39">
        <v>971.16004270191866</v>
      </c>
      <c r="AA39">
        <v>401.66358433483884</v>
      </c>
      <c r="AB39">
        <v>641.3126821701328</v>
      </c>
      <c r="AC39">
        <v>2027.674552614129</v>
      </c>
      <c r="AD39">
        <v>298.22060071635599</v>
      </c>
      <c r="AE39">
        <v>475.84677884957512</v>
      </c>
      <c r="AF39">
        <v>433.04580640568508</v>
      </c>
    </row>
    <row r="40" spans="1:32" x14ac:dyDescent="0.25">
      <c r="A40" s="193" t="s">
        <v>538</v>
      </c>
      <c r="B40" s="193" t="str">
        <f t="shared" si="0"/>
        <v>2019#80-84</v>
      </c>
      <c r="C40" t="s">
        <v>532</v>
      </c>
      <c r="D40">
        <v>2019</v>
      </c>
      <c r="E40" t="s">
        <v>233</v>
      </c>
      <c r="F40">
        <v>139.3084197465316</v>
      </c>
      <c r="G40">
        <v>801.96943830721284</v>
      </c>
      <c r="H40">
        <v>216.71420339027014</v>
      </c>
      <c r="I40">
        <v>635.4011411428628</v>
      </c>
      <c r="J40">
        <v>389.85919115487235</v>
      </c>
      <c r="K40">
        <v>623.84760625825038</v>
      </c>
      <c r="L40">
        <v>246.95852625099337</v>
      </c>
      <c r="M40">
        <v>288.25423504952568</v>
      </c>
      <c r="N40">
        <v>608.51969045738952</v>
      </c>
      <c r="O40">
        <v>1330.7669013611635</v>
      </c>
      <c r="P40">
        <v>142.90019208189887</v>
      </c>
      <c r="Q40">
        <v>405.51385296994602</v>
      </c>
      <c r="R40">
        <v>622.41701414221757</v>
      </c>
      <c r="S40">
        <v>289.42740057143556</v>
      </c>
      <c r="T40">
        <v>499.60887203128243</v>
      </c>
      <c r="U40">
        <v>202.99621903114127</v>
      </c>
      <c r="V40">
        <v>248.68040299738914</v>
      </c>
      <c r="W40">
        <v>729.58068341073078</v>
      </c>
      <c r="X40">
        <v>127.24126189901523</v>
      </c>
      <c r="Y40">
        <v>105.52272356098092</v>
      </c>
      <c r="Z40">
        <v>644.69841522810566</v>
      </c>
      <c r="AA40">
        <v>257.90079104964531</v>
      </c>
      <c r="AB40">
        <v>437.98098380252793</v>
      </c>
      <c r="AC40">
        <v>1502.6604011771019</v>
      </c>
      <c r="AD40">
        <v>212.48588616508368</v>
      </c>
      <c r="AE40">
        <v>315.75219881212365</v>
      </c>
      <c r="AF40">
        <v>237.68805514842944</v>
      </c>
    </row>
    <row r="41" spans="1:32" x14ac:dyDescent="0.25">
      <c r="A41" s="193" t="s">
        <v>538</v>
      </c>
      <c r="B41" s="193" t="str">
        <f t="shared" si="0"/>
        <v>2019#85-89</v>
      </c>
      <c r="C41" t="s">
        <v>532</v>
      </c>
      <c r="D41">
        <v>2019</v>
      </c>
      <c r="E41" t="s">
        <v>534</v>
      </c>
      <c r="F41">
        <v>79.713651722690813</v>
      </c>
      <c r="G41">
        <v>465.25483655775577</v>
      </c>
      <c r="H41">
        <v>118.73576811544561</v>
      </c>
      <c r="I41">
        <v>423.08540143543166</v>
      </c>
      <c r="J41">
        <v>185.68297190480621</v>
      </c>
      <c r="K41">
        <v>358.41637026386996</v>
      </c>
      <c r="L41">
        <v>111.81298220832805</v>
      </c>
      <c r="M41">
        <v>170.52656688127016</v>
      </c>
      <c r="N41">
        <v>335.93617692062713</v>
      </c>
      <c r="O41">
        <v>741.66159043930702</v>
      </c>
      <c r="P41">
        <v>92.229609881135474</v>
      </c>
      <c r="Q41">
        <v>229.05960421524068</v>
      </c>
      <c r="R41">
        <v>410.78082130634289</v>
      </c>
      <c r="S41">
        <v>171.96839753511279</v>
      </c>
      <c r="T41">
        <v>251.67716131840774</v>
      </c>
      <c r="U41">
        <v>108.11624288413444</v>
      </c>
      <c r="V41">
        <v>183.60001671459071</v>
      </c>
      <c r="W41">
        <v>403.2162730386957</v>
      </c>
      <c r="X41">
        <v>64.765832146721806</v>
      </c>
      <c r="Y41">
        <v>47.378043447890292</v>
      </c>
      <c r="Z41">
        <v>367.33013652199725</v>
      </c>
      <c r="AA41">
        <v>157.62629955394624</v>
      </c>
      <c r="AB41">
        <v>229.17009654862858</v>
      </c>
      <c r="AC41">
        <v>906.25646198873324</v>
      </c>
      <c r="AD41">
        <v>121.50823587648034</v>
      </c>
      <c r="AE41">
        <v>154.78527679267668</v>
      </c>
      <c r="AF41">
        <v>148.15859846654553</v>
      </c>
    </row>
    <row r="42" spans="1:32" x14ac:dyDescent="0.25">
      <c r="A42" s="193" t="s">
        <v>538</v>
      </c>
      <c r="B42" s="193" t="str">
        <f t="shared" si="0"/>
        <v>2019#90+</v>
      </c>
      <c r="C42" t="s">
        <v>532</v>
      </c>
      <c r="D42">
        <v>2019</v>
      </c>
      <c r="E42" t="s">
        <v>535</v>
      </c>
      <c r="F42">
        <v>27.504495476399654</v>
      </c>
      <c r="G42">
        <v>212.49862756896528</v>
      </c>
      <c r="H42">
        <v>72.380592212754848</v>
      </c>
      <c r="I42">
        <v>215.24018415480788</v>
      </c>
      <c r="J42">
        <v>134.32172659356698</v>
      </c>
      <c r="K42">
        <v>225.34637399350527</v>
      </c>
      <c r="L42">
        <v>30.29253879507101</v>
      </c>
      <c r="M42">
        <v>83.555515233538941</v>
      </c>
      <c r="N42">
        <v>139.85128984282392</v>
      </c>
      <c r="O42">
        <v>391.73709505760155</v>
      </c>
      <c r="P42">
        <v>56.346647434191397</v>
      </c>
      <c r="Q42">
        <v>111.23590984570029</v>
      </c>
      <c r="R42">
        <v>209.33289764407584</v>
      </c>
      <c r="S42">
        <v>89.614902564674694</v>
      </c>
      <c r="T42">
        <v>121.72894919149587</v>
      </c>
      <c r="U42">
        <v>37.260513285589425</v>
      </c>
      <c r="V42">
        <v>85.350707105528699</v>
      </c>
      <c r="W42">
        <v>188.91352453243508</v>
      </c>
      <c r="X42">
        <v>33.128457171023911</v>
      </c>
      <c r="Y42">
        <v>14.06359409771558</v>
      </c>
      <c r="Z42">
        <v>154.93938040996335</v>
      </c>
      <c r="AA42">
        <v>81.099022694498487</v>
      </c>
      <c r="AB42">
        <v>104.62447469259143</v>
      </c>
      <c r="AC42">
        <v>401.59076814804547</v>
      </c>
      <c r="AD42">
        <v>71.623822706998823</v>
      </c>
      <c r="AE42">
        <v>65.575214915424482</v>
      </c>
      <c r="AF42">
        <v>57.317918573488377</v>
      </c>
    </row>
    <row r="43" spans="1:32" x14ac:dyDescent="0.25">
      <c r="A43" s="193" t="s">
        <v>538</v>
      </c>
      <c r="B43" s="193" t="str">
        <f t="shared" si="0"/>
        <v>2020#0-15</v>
      </c>
      <c r="C43" t="s">
        <v>532</v>
      </c>
      <c r="D43">
        <v>2020</v>
      </c>
      <c r="E43" t="s">
        <v>181</v>
      </c>
      <c r="F43">
        <v>684.25123003134729</v>
      </c>
      <c r="G43">
        <v>6018.4840280494282</v>
      </c>
      <c r="H43">
        <v>1001.2013290896042</v>
      </c>
      <c r="I43">
        <v>4093.9611491890228</v>
      </c>
      <c r="J43">
        <v>1424.3756484943146</v>
      </c>
      <c r="K43">
        <v>4093.7956151462827</v>
      </c>
      <c r="L43">
        <v>1224.5143729373772</v>
      </c>
      <c r="M43">
        <v>1746.3616256710152</v>
      </c>
      <c r="N43">
        <v>3396.8193817517622</v>
      </c>
      <c r="O43">
        <v>7473.9124707622641</v>
      </c>
      <c r="P43">
        <v>942.42078373608979</v>
      </c>
      <c r="Q43">
        <v>1155.7877122708171</v>
      </c>
      <c r="R43">
        <v>3099.3607631208547</v>
      </c>
      <c r="S43">
        <v>996.79132306462043</v>
      </c>
      <c r="T43">
        <v>2009.1271228191913</v>
      </c>
      <c r="U43">
        <v>2459.9459412821188</v>
      </c>
      <c r="V43">
        <v>961.70812105536402</v>
      </c>
      <c r="W43">
        <v>3523.9335230910801</v>
      </c>
      <c r="X43">
        <v>559.08095069796832</v>
      </c>
      <c r="Y43">
        <v>667.36550651007769</v>
      </c>
      <c r="Z43">
        <v>3432.3540061466574</v>
      </c>
      <c r="AA43">
        <v>1723.5071069905011</v>
      </c>
      <c r="AB43">
        <v>2688.9902945231097</v>
      </c>
      <c r="AC43">
        <v>8619.2579124384938</v>
      </c>
      <c r="AD43">
        <v>611.84109514485863</v>
      </c>
      <c r="AE43">
        <v>1525.6581140340404</v>
      </c>
      <c r="AF43">
        <v>1540.1182674924407</v>
      </c>
    </row>
    <row r="44" spans="1:32" x14ac:dyDescent="0.25">
      <c r="A44" s="193" t="s">
        <v>538</v>
      </c>
      <c r="B44" s="193" t="str">
        <f t="shared" si="0"/>
        <v>2020#16-19</v>
      </c>
      <c r="C44" t="s">
        <v>532</v>
      </c>
      <c r="D44">
        <v>2020</v>
      </c>
      <c r="E44" t="s">
        <v>533</v>
      </c>
      <c r="F44">
        <v>146.41300458442115</v>
      </c>
      <c r="G44">
        <v>1095.3752367400512</v>
      </c>
      <c r="H44">
        <v>256.61977659631532</v>
      </c>
      <c r="I44">
        <v>731.57776234917753</v>
      </c>
      <c r="J44">
        <v>286.68901242113589</v>
      </c>
      <c r="K44">
        <v>899.67220730889903</v>
      </c>
      <c r="L44">
        <v>246.14790180336644</v>
      </c>
      <c r="M44">
        <v>349.76529769597596</v>
      </c>
      <c r="N44">
        <v>680.40157450429967</v>
      </c>
      <c r="O44">
        <v>1430.5465514665868</v>
      </c>
      <c r="P44">
        <v>245.06513372541642</v>
      </c>
      <c r="Q44">
        <v>273.09046405452085</v>
      </c>
      <c r="R44">
        <v>868.83021468542563</v>
      </c>
      <c r="S44">
        <v>262.0140980932382</v>
      </c>
      <c r="T44">
        <v>395.13716436774394</v>
      </c>
      <c r="U44">
        <v>341.48334496278392</v>
      </c>
      <c r="V44">
        <v>168.25196097847856</v>
      </c>
      <c r="W44">
        <v>1143.7281451745782</v>
      </c>
      <c r="X44">
        <v>149.91056980742761</v>
      </c>
      <c r="Y44">
        <v>147.70345728699397</v>
      </c>
      <c r="Z44">
        <v>670.70230335883502</v>
      </c>
      <c r="AA44">
        <v>336.67786092127983</v>
      </c>
      <c r="AB44">
        <v>619.61458084493211</v>
      </c>
      <c r="AC44">
        <v>2066.0663994100219</v>
      </c>
      <c r="AD44">
        <v>154.4727994984359</v>
      </c>
      <c r="AE44">
        <v>317.48820103771573</v>
      </c>
      <c r="AF44">
        <v>400.79064309436387</v>
      </c>
    </row>
    <row r="45" spans="1:32" x14ac:dyDescent="0.25">
      <c r="A45" s="193" t="s">
        <v>538</v>
      </c>
      <c r="B45" s="193" t="str">
        <f t="shared" si="0"/>
        <v>2020#20-24</v>
      </c>
      <c r="C45" t="s">
        <v>532</v>
      </c>
      <c r="D45">
        <v>2020</v>
      </c>
      <c r="E45" t="s">
        <v>168</v>
      </c>
      <c r="F45">
        <v>143.08882761270345</v>
      </c>
      <c r="G45">
        <v>1251.1028177120618</v>
      </c>
      <c r="H45">
        <v>231.27917569612629</v>
      </c>
      <c r="I45">
        <v>678.48694356248234</v>
      </c>
      <c r="J45">
        <v>234.40150910567129</v>
      </c>
      <c r="K45">
        <v>1032.3027263109548</v>
      </c>
      <c r="L45">
        <v>332.32943373780193</v>
      </c>
      <c r="M45">
        <v>308.67285970318164</v>
      </c>
      <c r="N45">
        <v>725.9476424601736</v>
      </c>
      <c r="O45">
        <v>1864.5188191053978</v>
      </c>
      <c r="P45">
        <v>231.72862295135894</v>
      </c>
      <c r="Q45">
        <v>227.56248557015959</v>
      </c>
      <c r="R45">
        <v>1315.9173817410324</v>
      </c>
      <c r="S45">
        <v>184.89494096402737</v>
      </c>
      <c r="T45">
        <v>412.92163261432944</v>
      </c>
      <c r="U45">
        <v>440.45407349742436</v>
      </c>
      <c r="V45">
        <v>206.61395731664226</v>
      </c>
      <c r="W45">
        <v>1288.999880830253</v>
      </c>
      <c r="X45">
        <v>75.420755295948226</v>
      </c>
      <c r="Y45">
        <v>138.92969719881899</v>
      </c>
      <c r="Z45">
        <v>894.31130006434933</v>
      </c>
      <c r="AA45">
        <v>450.07169766288314</v>
      </c>
      <c r="AB45">
        <v>534.67027104644114</v>
      </c>
      <c r="AC45">
        <v>1968.5040505055367</v>
      </c>
      <c r="AD45">
        <v>201.68227542605172</v>
      </c>
      <c r="AE45">
        <v>373.51187246936422</v>
      </c>
      <c r="AF45">
        <v>335.72989058977601</v>
      </c>
    </row>
    <row r="46" spans="1:32" x14ac:dyDescent="0.25">
      <c r="A46" s="193" t="s">
        <v>538</v>
      </c>
      <c r="B46" s="193" t="str">
        <f t="shared" si="0"/>
        <v>2020#25-29</v>
      </c>
      <c r="C46" t="s">
        <v>532</v>
      </c>
      <c r="D46">
        <v>2020</v>
      </c>
      <c r="E46" t="s">
        <v>226</v>
      </c>
      <c r="F46">
        <v>123.54346120893121</v>
      </c>
      <c r="G46">
        <v>1846.3117032364407</v>
      </c>
      <c r="H46">
        <v>265.89055718297254</v>
      </c>
      <c r="I46">
        <v>792.25550780721835</v>
      </c>
      <c r="J46">
        <v>307.13899232494771</v>
      </c>
      <c r="K46">
        <v>1280.0267782394894</v>
      </c>
      <c r="L46">
        <v>359.03051326097773</v>
      </c>
      <c r="M46">
        <v>361.25187530114113</v>
      </c>
      <c r="N46">
        <v>1011.3360143733539</v>
      </c>
      <c r="O46">
        <v>2083.8668234540123</v>
      </c>
      <c r="P46">
        <v>167.17320598120665</v>
      </c>
      <c r="Q46">
        <v>228.94134733630608</v>
      </c>
      <c r="R46">
        <v>1063.4478606840937</v>
      </c>
      <c r="S46">
        <v>177.16134312432214</v>
      </c>
      <c r="T46">
        <v>454.4578542923108</v>
      </c>
      <c r="U46">
        <v>642.55732570690907</v>
      </c>
      <c r="V46">
        <v>267.27923884741699</v>
      </c>
      <c r="W46">
        <v>1001.8870085203262</v>
      </c>
      <c r="X46">
        <v>112.57854143473423</v>
      </c>
      <c r="Y46">
        <v>133.1231621777458</v>
      </c>
      <c r="Z46">
        <v>1046.0531680256613</v>
      </c>
      <c r="AA46">
        <v>446.75966922309408</v>
      </c>
      <c r="AB46">
        <v>708.74585425926421</v>
      </c>
      <c r="AC46">
        <v>2327.6038856493651</v>
      </c>
      <c r="AD46">
        <v>158.01862998570851</v>
      </c>
      <c r="AE46">
        <v>357.23566121545895</v>
      </c>
      <c r="AF46">
        <v>363.39590144806226</v>
      </c>
    </row>
    <row r="47" spans="1:32" x14ac:dyDescent="0.25">
      <c r="A47" s="193" t="s">
        <v>538</v>
      </c>
      <c r="B47" s="193" t="str">
        <f t="shared" si="0"/>
        <v>2020#30-34</v>
      </c>
      <c r="C47" t="s">
        <v>532</v>
      </c>
      <c r="D47">
        <v>2020</v>
      </c>
      <c r="E47" t="s">
        <v>227</v>
      </c>
      <c r="F47">
        <v>126.18139603628276</v>
      </c>
      <c r="G47">
        <v>1981.2032261351062</v>
      </c>
      <c r="H47">
        <v>297.40539365902549</v>
      </c>
      <c r="I47">
        <v>1138.3995029110586</v>
      </c>
      <c r="J47">
        <v>346.29485106264906</v>
      </c>
      <c r="K47">
        <v>1431.3716301958777</v>
      </c>
      <c r="L47">
        <v>422.49669189383241</v>
      </c>
      <c r="M47">
        <v>442.08242520673332</v>
      </c>
      <c r="N47">
        <v>1044.8553297845222</v>
      </c>
      <c r="O47">
        <v>2149.7519863755087</v>
      </c>
      <c r="P47">
        <v>182.65930706036033</v>
      </c>
      <c r="Q47">
        <v>244.29140964677759</v>
      </c>
      <c r="R47">
        <v>965.60064185697456</v>
      </c>
      <c r="S47">
        <v>194.0406071753342</v>
      </c>
      <c r="T47">
        <v>453.8413772957631</v>
      </c>
      <c r="U47">
        <v>777.62664924320131</v>
      </c>
      <c r="V47">
        <v>334.73606662650241</v>
      </c>
      <c r="W47">
        <v>1000.8412201086753</v>
      </c>
      <c r="X47">
        <v>141.4756478434424</v>
      </c>
      <c r="Y47">
        <v>154.94055048234304</v>
      </c>
      <c r="Z47">
        <v>950.55379351581598</v>
      </c>
      <c r="AA47">
        <v>484.25413611355384</v>
      </c>
      <c r="AB47">
        <v>897.95132736893083</v>
      </c>
      <c r="AC47">
        <v>2410.4495088188542</v>
      </c>
      <c r="AD47">
        <v>151.52631295828309</v>
      </c>
      <c r="AE47">
        <v>378.46615085605117</v>
      </c>
      <c r="AF47">
        <v>375.50533523298185</v>
      </c>
    </row>
    <row r="48" spans="1:32" x14ac:dyDescent="0.25">
      <c r="A48" s="193" t="s">
        <v>538</v>
      </c>
      <c r="B48" s="193" t="str">
        <f t="shared" si="0"/>
        <v>2020#35-39</v>
      </c>
      <c r="C48" t="s">
        <v>532</v>
      </c>
      <c r="D48">
        <v>2020</v>
      </c>
      <c r="E48" t="s">
        <v>228</v>
      </c>
      <c r="F48">
        <v>199.73784774982693</v>
      </c>
      <c r="G48">
        <v>2069.5772883346904</v>
      </c>
      <c r="H48">
        <v>320.52514894945887</v>
      </c>
      <c r="I48">
        <v>1180.0909371032274</v>
      </c>
      <c r="J48">
        <v>459.29811971753008</v>
      </c>
      <c r="K48">
        <v>1390.1056581452663</v>
      </c>
      <c r="L48">
        <v>446.66725762898182</v>
      </c>
      <c r="M48">
        <v>537.25954566381029</v>
      </c>
      <c r="N48">
        <v>1079.8207133065207</v>
      </c>
      <c r="O48">
        <v>2160.6654807551213</v>
      </c>
      <c r="P48">
        <v>227.24453504725221</v>
      </c>
      <c r="Q48">
        <v>315.82538468819257</v>
      </c>
      <c r="R48">
        <v>1035.423988168375</v>
      </c>
      <c r="S48">
        <v>276.74632732232021</v>
      </c>
      <c r="T48">
        <v>564.41812300674724</v>
      </c>
      <c r="U48">
        <v>817.51874840073322</v>
      </c>
      <c r="V48">
        <v>280.03164218255233</v>
      </c>
      <c r="W48">
        <v>1045.2374545050711</v>
      </c>
      <c r="X48">
        <v>172.60584697224891</v>
      </c>
      <c r="Y48">
        <v>166.72682865954135</v>
      </c>
      <c r="Z48">
        <v>954.4920647398078</v>
      </c>
      <c r="AA48">
        <v>578.55083522607447</v>
      </c>
      <c r="AB48">
        <v>784.44168190983839</v>
      </c>
      <c r="AC48">
        <v>2684.5353525641117</v>
      </c>
      <c r="AD48">
        <v>168.63775793309628</v>
      </c>
      <c r="AE48">
        <v>455.99156512848947</v>
      </c>
      <c r="AF48">
        <v>420.18409020795241</v>
      </c>
    </row>
    <row r="49" spans="1:32" x14ac:dyDescent="0.25">
      <c r="A49" s="193" t="s">
        <v>538</v>
      </c>
      <c r="B49" s="193" t="str">
        <f t="shared" si="0"/>
        <v>2020#40-44</v>
      </c>
      <c r="C49" t="s">
        <v>532</v>
      </c>
      <c r="D49">
        <v>2020</v>
      </c>
      <c r="E49" t="s">
        <v>229</v>
      </c>
      <c r="F49">
        <v>225.55158415771942</v>
      </c>
      <c r="G49">
        <v>1807.6008118373484</v>
      </c>
      <c r="H49">
        <v>330.71176663329834</v>
      </c>
      <c r="I49">
        <v>1187.2713651167387</v>
      </c>
      <c r="J49">
        <v>449.58463877414863</v>
      </c>
      <c r="K49">
        <v>1483.0088334807467</v>
      </c>
      <c r="L49">
        <v>425.26120706647896</v>
      </c>
      <c r="M49">
        <v>536.69306351969794</v>
      </c>
      <c r="N49">
        <v>1126.6152836338042</v>
      </c>
      <c r="O49">
        <v>2177.8778633699067</v>
      </c>
      <c r="P49">
        <v>265.55949134535808</v>
      </c>
      <c r="Q49">
        <v>385.01871327482718</v>
      </c>
      <c r="R49">
        <v>1015.8437078799874</v>
      </c>
      <c r="S49">
        <v>318.6060328274383</v>
      </c>
      <c r="T49">
        <v>614.50652521324196</v>
      </c>
      <c r="U49">
        <v>691.23965109497067</v>
      </c>
      <c r="V49">
        <v>363.25932518042782</v>
      </c>
      <c r="W49">
        <v>1041.2601213189705</v>
      </c>
      <c r="X49">
        <v>159.6539466150542</v>
      </c>
      <c r="Y49">
        <v>179.97176676885437</v>
      </c>
      <c r="Z49">
        <v>990.02901531112275</v>
      </c>
      <c r="AA49">
        <v>554.1696582610964</v>
      </c>
      <c r="AB49">
        <v>836.59398055074428</v>
      </c>
      <c r="AC49">
        <v>3023.2903817169818</v>
      </c>
      <c r="AD49">
        <v>203.57676699784889</v>
      </c>
      <c r="AE49">
        <v>480.61713304340344</v>
      </c>
      <c r="AF49">
        <v>566.33669634072771</v>
      </c>
    </row>
    <row r="50" spans="1:32" x14ac:dyDescent="0.25">
      <c r="A50" s="193" t="s">
        <v>538</v>
      </c>
      <c r="B50" s="193" t="str">
        <f t="shared" si="0"/>
        <v>2020#45-49</v>
      </c>
      <c r="C50" t="s">
        <v>532</v>
      </c>
      <c r="D50">
        <v>2020</v>
      </c>
      <c r="E50" t="s">
        <v>174</v>
      </c>
      <c r="F50">
        <v>281.14465173394422</v>
      </c>
      <c r="G50">
        <v>1913.5716147923099</v>
      </c>
      <c r="H50">
        <v>418.71479074218485</v>
      </c>
      <c r="I50">
        <v>1295.2833481056352</v>
      </c>
      <c r="J50">
        <v>532.36752002777553</v>
      </c>
      <c r="K50">
        <v>1606.2070745981505</v>
      </c>
      <c r="L50">
        <v>535.82595075163499</v>
      </c>
      <c r="M50">
        <v>715.98493406168814</v>
      </c>
      <c r="N50">
        <v>1289.5694484000783</v>
      </c>
      <c r="O50">
        <v>2908.8744759484093</v>
      </c>
      <c r="P50">
        <v>399.48636939342737</v>
      </c>
      <c r="Q50">
        <v>498.04204898736361</v>
      </c>
      <c r="R50">
        <v>1299.122837357919</v>
      </c>
      <c r="S50">
        <v>488.55444171472578</v>
      </c>
      <c r="T50">
        <v>860.94897487123262</v>
      </c>
      <c r="U50">
        <v>692.45413249978014</v>
      </c>
      <c r="V50">
        <v>431.67186577951907</v>
      </c>
      <c r="W50">
        <v>1322.1434939090855</v>
      </c>
      <c r="X50">
        <v>258.7584914197015</v>
      </c>
      <c r="Y50">
        <v>250.48091448659594</v>
      </c>
      <c r="Z50">
        <v>1221.4010301425046</v>
      </c>
      <c r="AA50">
        <v>591.93689628197444</v>
      </c>
      <c r="AB50">
        <v>934.29611687000636</v>
      </c>
      <c r="AC50">
        <v>3812.7741240620503</v>
      </c>
      <c r="AD50">
        <v>337.92531160774627</v>
      </c>
      <c r="AE50">
        <v>654.51928970106155</v>
      </c>
      <c r="AF50">
        <v>614.20987121512826</v>
      </c>
    </row>
    <row r="51" spans="1:32" x14ac:dyDescent="0.25">
      <c r="A51" s="193" t="s">
        <v>538</v>
      </c>
      <c r="B51" s="193" t="str">
        <f t="shared" si="0"/>
        <v>2020#50-54</v>
      </c>
      <c r="C51" t="s">
        <v>532</v>
      </c>
      <c r="D51">
        <v>2020</v>
      </c>
      <c r="E51" t="s">
        <v>175</v>
      </c>
      <c r="F51">
        <v>311.36672024733991</v>
      </c>
      <c r="G51">
        <v>2168.3289463608398</v>
      </c>
      <c r="H51">
        <v>504.25912784942795</v>
      </c>
      <c r="I51">
        <v>1473.3025420001527</v>
      </c>
      <c r="J51">
        <v>619.05030395415042</v>
      </c>
      <c r="K51">
        <v>1741.3753595880889</v>
      </c>
      <c r="L51">
        <v>615.63596845702921</v>
      </c>
      <c r="M51">
        <v>735.28531506204786</v>
      </c>
      <c r="N51">
        <v>1384.8532414774832</v>
      </c>
      <c r="O51">
        <v>3651.627230450169</v>
      </c>
      <c r="P51">
        <v>440.76772271529501</v>
      </c>
      <c r="Q51">
        <v>677.17280767362149</v>
      </c>
      <c r="R51">
        <v>1452.0062070803187</v>
      </c>
      <c r="S51">
        <v>522.72462020360558</v>
      </c>
      <c r="T51">
        <v>1003.0735189896432</v>
      </c>
      <c r="U51">
        <v>650.72271108018492</v>
      </c>
      <c r="V51">
        <v>474.1965839808903</v>
      </c>
      <c r="W51">
        <v>1711.8780152976187</v>
      </c>
      <c r="X51">
        <v>328.59404147546576</v>
      </c>
      <c r="Y51">
        <v>325.739370862192</v>
      </c>
      <c r="Z51">
        <v>1512.7577542522122</v>
      </c>
      <c r="AA51">
        <v>687.15339970563571</v>
      </c>
      <c r="AB51">
        <v>1071.8499655083815</v>
      </c>
      <c r="AC51">
        <v>4116.5489718832423</v>
      </c>
      <c r="AD51">
        <v>367.32782834238765</v>
      </c>
      <c r="AE51">
        <v>751.9429647699119</v>
      </c>
      <c r="AF51">
        <v>645.37515052788137</v>
      </c>
    </row>
    <row r="52" spans="1:32" x14ac:dyDescent="0.25">
      <c r="A52" s="193" t="s">
        <v>538</v>
      </c>
      <c r="B52" s="193" t="str">
        <f t="shared" si="0"/>
        <v>2020#55-59</v>
      </c>
      <c r="C52" t="s">
        <v>532</v>
      </c>
      <c r="D52">
        <v>2020</v>
      </c>
      <c r="E52" t="s">
        <v>177</v>
      </c>
      <c r="F52">
        <v>348.33874376856545</v>
      </c>
      <c r="G52">
        <v>2035.3423138886792</v>
      </c>
      <c r="H52">
        <v>546.69554112322021</v>
      </c>
      <c r="I52">
        <v>1310.4961571872841</v>
      </c>
      <c r="J52">
        <v>787.51020006770648</v>
      </c>
      <c r="K52">
        <v>1692.167043964545</v>
      </c>
      <c r="L52">
        <v>669.42654964381916</v>
      </c>
      <c r="M52">
        <v>750.51033063185184</v>
      </c>
      <c r="N52">
        <v>1341.247396951615</v>
      </c>
      <c r="O52">
        <v>3605.2493733066858</v>
      </c>
      <c r="P52">
        <v>479.19170797362654</v>
      </c>
      <c r="Q52">
        <v>742.44249689940557</v>
      </c>
      <c r="R52">
        <v>1379.2124889490342</v>
      </c>
      <c r="S52">
        <v>566.59248274974402</v>
      </c>
      <c r="T52">
        <v>1045.2918656211875</v>
      </c>
      <c r="U52">
        <v>616.80956176319091</v>
      </c>
      <c r="V52">
        <v>480.8001663298158</v>
      </c>
      <c r="W52">
        <v>1759.4458548995226</v>
      </c>
      <c r="X52">
        <v>348.97818074932673</v>
      </c>
      <c r="Y52">
        <v>315.70516986752227</v>
      </c>
      <c r="Z52">
        <v>1629.855771793792</v>
      </c>
      <c r="AA52">
        <v>676.19098716668236</v>
      </c>
      <c r="AB52">
        <v>1092.769972870489</v>
      </c>
      <c r="AC52">
        <v>3987.9178663293096</v>
      </c>
      <c r="AD52">
        <v>435.02089113898825</v>
      </c>
      <c r="AE52">
        <v>730.488219985299</v>
      </c>
      <c r="AF52">
        <v>636.26399982430917</v>
      </c>
    </row>
    <row r="53" spans="1:32" x14ac:dyDescent="0.25">
      <c r="A53" s="193" t="s">
        <v>538</v>
      </c>
      <c r="B53" s="193" t="str">
        <f t="shared" si="0"/>
        <v>2020#60-64</v>
      </c>
      <c r="C53" t="s">
        <v>532</v>
      </c>
      <c r="D53">
        <v>2020</v>
      </c>
      <c r="E53" t="s">
        <v>178</v>
      </c>
      <c r="F53">
        <v>341.8022287185309</v>
      </c>
      <c r="G53">
        <v>1837.1433520599171</v>
      </c>
      <c r="H53">
        <v>497.92473618810698</v>
      </c>
      <c r="I53">
        <v>1151.8491288965756</v>
      </c>
      <c r="J53">
        <v>722.34246615596635</v>
      </c>
      <c r="K53">
        <v>1439.7850879809034</v>
      </c>
      <c r="L53">
        <v>575.85172498856923</v>
      </c>
      <c r="M53">
        <v>638.03209019297719</v>
      </c>
      <c r="N53">
        <v>1291.6106015424994</v>
      </c>
      <c r="O53">
        <v>3366.8426965625263</v>
      </c>
      <c r="P53">
        <v>432.48611714304013</v>
      </c>
      <c r="Q53">
        <v>670.47758632441537</v>
      </c>
      <c r="R53">
        <v>1185.8347946164088</v>
      </c>
      <c r="S53">
        <v>523.00682820261454</v>
      </c>
      <c r="T53">
        <v>1006.4018002717651</v>
      </c>
      <c r="U53">
        <v>529.22280001110607</v>
      </c>
      <c r="V53">
        <v>425.38477956359594</v>
      </c>
      <c r="W53">
        <v>1631.2565695897554</v>
      </c>
      <c r="X53">
        <v>319.72644040131922</v>
      </c>
      <c r="Y53">
        <v>292.94941719779803</v>
      </c>
      <c r="Z53">
        <v>1298.4577338477184</v>
      </c>
      <c r="AA53">
        <v>580.76833420530511</v>
      </c>
      <c r="AB53">
        <v>1013.2387315532063</v>
      </c>
      <c r="AC53">
        <v>3313.4462663853528</v>
      </c>
      <c r="AD53">
        <v>380.26653187484214</v>
      </c>
      <c r="AE53">
        <v>715.11552429109145</v>
      </c>
      <c r="AF53">
        <v>653.01463011885403</v>
      </c>
    </row>
    <row r="54" spans="1:32" x14ac:dyDescent="0.25">
      <c r="A54" s="193" t="s">
        <v>538</v>
      </c>
      <c r="B54" s="193" t="str">
        <f t="shared" si="0"/>
        <v>2020#65-69</v>
      </c>
      <c r="C54" t="s">
        <v>532</v>
      </c>
      <c r="D54">
        <v>2020</v>
      </c>
      <c r="E54" t="s">
        <v>230</v>
      </c>
      <c r="F54">
        <v>400.17849849638151</v>
      </c>
      <c r="G54">
        <v>1501.6808310396516</v>
      </c>
      <c r="H54">
        <v>462.53356906081524</v>
      </c>
      <c r="I54">
        <v>1057.4666206783218</v>
      </c>
      <c r="J54">
        <v>694.78518663122077</v>
      </c>
      <c r="K54">
        <v>1351.7502940936095</v>
      </c>
      <c r="L54">
        <v>528.25697623240558</v>
      </c>
      <c r="M54">
        <v>525.81695015176501</v>
      </c>
      <c r="N54">
        <v>1061.1179838118271</v>
      </c>
      <c r="O54">
        <v>3161.3877175403472</v>
      </c>
      <c r="P54">
        <v>413.74005022092126</v>
      </c>
      <c r="Q54">
        <v>678.98635689496291</v>
      </c>
      <c r="R54">
        <v>1075.8149015427948</v>
      </c>
      <c r="S54">
        <v>527.32687992686533</v>
      </c>
      <c r="T54">
        <v>965.40497904930885</v>
      </c>
      <c r="U54">
        <v>500.50993535412931</v>
      </c>
      <c r="V54">
        <v>421.33011078008241</v>
      </c>
      <c r="W54">
        <v>1585.2790705727589</v>
      </c>
      <c r="X54">
        <v>231.24436773353631</v>
      </c>
      <c r="Y54">
        <v>238.17159697343425</v>
      </c>
      <c r="Z54">
        <v>1357.9862118868946</v>
      </c>
      <c r="AA54">
        <v>544.12572051021721</v>
      </c>
      <c r="AB54">
        <v>955.96608413024512</v>
      </c>
      <c r="AC54">
        <v>3085.3602068619584</v>
      </c>
      <c r="AD54">
        <v>424.72699918514161</v>
      </c>
      <c r="AE54">
        <v>673.03335002178687</v>
      </c>
      <c r="AF54">
        <v>595.0143367091348</v>
      </c>
    </row>
    <row r="55" spans="1:32" x14ac:dyDescent="0.25">
      <c r="A55" s="193" t="s">
        <v>538</v>
      </c>
      <c r="B55" s="193" t="str">
        <f t="shared" si="0"/>
        <v>2020#70-74</v>
      </c>
      <c r="C55" t="s">
        <v>532</v>
      </c>
      <c r="D55">
        <v>2020</v>
      </c>
      <c r="E55" t="s">
        <v>231</v>
      </c>
      <c r="F55">
        <v>400.2439521876592</v>
      </c>
      <c r="G55">
        <v>1545.7782521723411</v>
      </c>
      <c r="H55">
        <v>426.51263578680823</v>
      </c>
      <c r="I55">
        <v>1094.8834963684862</v>
      </c>
      <c r="J55">
        <v>783.8640614932026</v>
      </c>
      <c r="K55">
        <v>1336.2656019915028</v>
      </c>
      <c r="L55">
        <v>474.26776469944627</v>
      </c>
      <c r="M55">
        <v>589.96143720138934</v>
      </c>
      <c r="N55">
        <v>1186.3153379514602</v>
      </c>
      <c r="O55">
        <v>3070.6188752974895</v>
      </c>
      <c r="P55">
        <v>389.17829183790877</v>
      </c>
      <c r="Q55">
        <v>647.90629691039828</v>
      </c>
      <c r="R55">
        <v>1138.3139456048052</v>
      </c>
      <c r="S55">
        <v>543.23573264064362</v>
      </c>
      <c r="T55">
        <v>982.52792951443701</v>
      </c>
      <c r="U55">
        <v>518.4310567771322</v>
      </c>
      <c r="V55">
        <v>459.59394300632107</v>
      </c>
      <c r="W55">
        <v>1572.6931514561816</v>
      </c>
      <c r="X55">
        <v>251.62909203139401</v>
      </c>
      <c r="Y55">
        <v>239.83136718104194</v>
      </c>
      <c r="Z55">
        <v>1449.9819732463288</v>
      </c>
      <c r="AA55">
        <v>586.72926690798477</v>
      </c>
      <c r="AB55">
        <v>949.29920846608047</v>
      </c>
      <c r="AC55">
        <v>3169.1726177761739</v>
      </c>
      <c r="AD55">
        <v>431.63296310515062</v>
      </c>
      <c r="AE55">
        <v>664.27308632026916</v>
      </c>
      <c r="AF55">
        <v>598.58991450802114</v>
      </c>
    </row>
    <row r="56" spans="1:32" x14ac:dyDescent="0.25">
      <c r="A56" s="193" t="s">
        <v>538</v>
      </c>
      <c r="B56" s="193" t="str">
        <f t="shared" si="0"/>
        <v>2020#75-79</v>
      </c>
      <c r="C56" t="s">
        <v>532</v>
      </c>
      <c r="D56">
        <v>2020</v>
      </c>
      <c r="E56" t="s">
        <v>232</v>
      </c>
      <c r="F56">
        <v>213.23010664526532</v>
      </c>
      <c r="G56">
        <v>1129.1420559437947</v>
      </c>
      <c r="H56">
        <v>346.09600304114821</v>
      </c>
      <c r="I56">
        <v>942.1522752209612</v>
      </c>
      <c r="J56">
        <v>583.74148412533998</v>
      </c>
      <c r="K56">
        <v>1008.9900750234907</v>
      </c>
      <c r="L56">
        <v>365.90052890492098</v>
      </c>
      <c r="M56">
        <v>437.46408591148054</v>
      </c>
      <c r="N56">
        <v>836.25359728041599</v>
      </c>
      <c r="O56">
        <v>2099.4657089354641</v>
      </c>
      <c r="P56">
        <v>214.71876477906767</v>
      </c>
      <c r="Q56">
        <v>581.16768140260012</v>
      </c>
      <c r="R56">
        <v>846.59208565707627</v>
      </c>
      <c r="S56">
        <v>484.78547231996453</v>
      </c>
      <c r="T56">
        <v>660.09729996542251</v>
      </c>
      <c r="U56">
        <v>302.84651029192059</v>
      </c>
      <c r="V56">
        <v>386.87870973089798</v>
      </c>
      <c r="W56">
        <v>1135.4664687296636</v>
      </c>
      <c r="X56">
        <v>212.17557707124962</v>
      </c>
      <c r="Y56">
        <v>148.7350466327413</v>
      </c>
      <c r="Z56">
        <v>999.49482233487242</v>
      </c>
      <c r="AA56">
        <v>436.14336235231258</v>
      </c>
      <c r="AB56">
        <v>627.95055073772983</v>
      </c>
      <c r="AC56">
        <v>2139.1394645436076</v>
      </c>
      <c r="AD56">
        <v>312.07759208376893</v>
      </c>
      <c r="AE56">
        <v>496.46082026814349</v>
      </c>
      <c r="AF56">
        <v>462.90982928869926</v>
      </c>
    </row>
    <row r="57" spans="1:32" x14ac:dyDescent="0.25">
      <c r="A57" s="193" t="s">
        <v>538</v>
      </c>
      <c r="B57" s="193" t="str">
        <f t="shared" si="0"/>
        <v>2020#80-84</v>
      </c>
      <c r="C57" t="s">
        <v>532</v>
      </c>
      <c r="D57">
        <v>2020</v>
      </c>
      <c r="E57" t="s">
        <v>233</v>
      </c>
      <c r="F57">
        <v>152.56308039178774</v>
      </c>
      <c r="G57">
        <v>792.34135295069245</v>
      </c>
      <c r="H57">
        <v>247.95822383034198</v>
      </c>
      <c r="I57">
        <v>665.18101464630558</v>
      </c>
      <c r="J57">
        <v>389.02507645296845</v>
      </c>
      <c r="K57">
        <v>646.33225172790389</v>
      </c>
      <c r="L57">
        <v>249.64294676915966</v>
      </c>
      <c r="M57">
        <v>305.46698311803675</v>
      </c>
      <c r="N57">
        <v>597.65397638722243</v>
      </c>
      <c r="O57">
        <v>1373.3656014973535</v>
      </c>
      <c r="P57">
        <v>149.34612500241684</v>
      </c>
      <c r="Q57">
        <v>422.12234893871062</v>
      </c>
      <c r="R57">
        <v>642.08460601160607</v>
      </c>
      <c r="S57">
        <v>297.66202171712507</v>
      </c>
      <c r="T57">
        <v>489.29170965070261</v>
      </c>
      <c r="U57">
        <v>203.6124869790097</v>
      </c>
      <c r="V57">
        <v>261.22530618070778</v>
      </c>
      <c r="W57">
        <v>728.74704049294155</v>
      </c>
      <c r="X57">
        <v>129.48514167113237</v>
      </c>
      <c r="Y57">
        <v>96.618693424332093</v>
      </c>
      <c r="Z57">
        <v>665.95935800970506</v>
      </c>
      <c r="AA57">
        <v>276.25049392201743</v>
      </c>
      <c r="AB57">
        <v>476.68567392518219</v>
      </c>
      <c r="AC57">
        <v>1503.1319579296078</v>
      </c>
      <c r="AD57">
        <v>229.24778860384828</v>
      </c>
      <c r="AE57">
        <v>330.90305678878531</v>
      </c>
      <c r="AF57">
        <v>259.70824286836125</v>
      </c>
    </row>
    <row r="58" spans="1:32" x14ac:dyDescent="0.25">
      <c r="A58" s="193" t="s">
        <v>538</v>
      </c>
      <c r="B58" s="193" t="str">
        <f t="shared" si="0"/>
        <v>2020#85-89</v>
      </c>
      <c r="C58" t="s">
        <v>532</v>
      </c>
      <c r="D58">
        <v>2020</v>
      </c>
      <c r="E58" t="s">
        <v>534</v>
      </c>
      <c r="F58">
        <v>81.173195618894624</v>
      </c>
      <c r="G58">
        <v>475.3261543701073</v>
      </c>
      <c r="H58">
        <v>118.86260016193813</v>
      </c>
      <c r="I58">
        <v>426.68383268673711</v>
      </c>
      <c r="J58">
        <v>198.8516292287666</v>
      </c>
      <c r="K58">
        <v>385.56758793355618</v>
      </c>
      <c r="L58">
        <v>129.90144758389013</v>
      </c>
      <c r="M58">
        <v>161.14947846425565</v>
      </c>
      <c r="N58">
        <v>351.16681315925871</v>
      </c>
      <c r="O58">
        <v>728.5052220282505</v>
      </c>
      <c r="P58">
        <v>90.912810559110369</v>
      </c>
      <c r="Q58">
        <v>234.17794979490077</v>
      </c>
      <c r="R58">
        <v>413.89786209640602</v>
      </c>
      <c r="S58">
        <v>173.77603275992794</v>
      </c>
      <c r="T58">
        <v>259.57063421413801</v>
      </c>
      <c r="U58">
        <v>112.87735536265654</v>
      </c>
      <c r="V58">
        <v>172.4815524325488</v>
      </c>
      <c r="W58">
        <v>454.78641686675212</v>
      </c>
      <c r="X58">
        <v>75.839931045587889</v>
      </c>
      <c r="Y58">
        <v>59.851146154333733</v>
      </c>
      <c r="Z58">
        <v>378.45636110499743</v>
      </c>
      <c r="AA58">
        <v>154.82375029788639</v>
      </c>
      <c r="AB58">
        <v>238.82312319721436</v>
      </c>
      <c r="AC58">
        <v>912.64821512781873</v>
      </c>
      <c r="AD58">
        <v>117.18570744324313</v>
      </c>
      <c r="AE58">
        <v>163.79556082179568</v>
      </c>
      <c r="AF58">
        <v>142.93786665489984</v>
      </c>
    </row>
    <row r="59" spans="1:32" x14ac:dyDescent="0.25">
      <c r="A59" s="193" t="s">
        <v>538</v>
      </c>
      <c r="B59" s="193" t="str">
        <f t="shared" si="0"/>
        <v>2020#90+</v>
      </c>
      <c r="C59" t="s">
        <v>532</v>
      </c>
      <c r="D59">
        <v>2020</v>
      </c>
      <c r="E59" t="s">
        <v>535</v>
      </c>
      <c r="F59">
        <v>27.934770079526142</v>
      </c>
      <c r="G59">
        <v>217.0838314636909</v>
      </c>
      <c r="H59">
        <v>78.995864732849</v>
      </c>
      <c r="I59">
        <v>220.34671902673375</v>
      </c>
      <c r="J59">
        <v>131.66158649941514</v>
      </c>
      <c r="K59">
        <v>227.30322819778505</v>
      </c>
      <c r="L59">
        <v>29.837708677391895</v>
      </c>
      <c r="M59">
        <v>87.528440635538487</v>
      </c>
      <c r="N59">
        <v>140.83896445590136</v>
      </c>
      <c r="O59">
        <v>401.11840540637667</v>
      </c>
      <c r="P59">
        <v>60.205202172278092</v>
      </c>
      <c r="Q59">
        <v>107.97287053141309</v>
      </c>
      <c r="R59">
        <v>216.37839138732119</v>
      </c>
      <c r="S59">
        <v>98.492102660002871</v>
      </c>
      <c r="T59">
        <v>124.42294902515425</v>
      </c>
      <c r="U59">
        <v>38.190544036220629</v>
      </c>
      <c r="V59">
        <v>93.254610795407586</v>
      </c>
      <c r="W59">
        <v>195.02089892147097</v>
      </c>
      <c r="X59">
        <v>31.001095451638182</v>
      </c>
      <c r="Y59">
        <v>14.256055337357791</v>
      </c>
      <c r="Z59">
        <v>163.39069567215236</v>
      </c>
      <c r="AA59">
        <v>91.079944506884971</v>
      </c>
      <c r="AB59">
        <v>103.27396024602002</v>
      </c>
      <c r="AC59">
        <v>425.54470144401301</v>
      </c>
      <c r="AD59">
        <v>75.394076408539874</v>
      </c>
      <c r="AE59">
        <v>65.100283399970181</v>
      </c>
      <c r="AF59">
        <v>59.898963143092452</v>
      </c>
    </row>
    <row r="60" spans="1:32" x14ac:dyDescent="0.25">
      <c r="A60" s="193" t="s">
        <v>538</v>
      </c>
      <c r="B60" s="193" t="str">
        <f t="shared" si="0"/>
        <v>2021#0-15</v>
      </c>
      <c r="C60" t="s">
        <v>532</v>
      </c>
      <c r="D60">
        <v>2021</v>
      </c>
      <c r="E60" t="s">
        <v>181</v>
      </c>
      <c r="F60">
        <v>674.45271960214336</v>
      </c>
      <c r="G60">
        <v>6175.2753780676521</v>
      </c>
      <c r="H60">
        <v>1006.6573206603657</v>
      </c>
      <c r="I60">
        <v>4204.7925628441517</v>
      </c>
      <c r="J60">
        <v>1431.3782669124193</v>
      </c>
      <c r="K60">
        <v>4075.8067519132665</v>
      </c>
      <c r="L60">
        <v>1236.0796041260837</v>
      </c>
      <c r="M60">
        <v>1796.7940527144815</v>
      </c>
      <c r="N60">
        <v>3460.6615810768044</v>
      </c>
      <c r="O60">
        <v>7502.4247157684104</v>
      </c>
      <c r="P60">
        <v>955.46986060501786</v>
      </c>
      <c r="Q60">
        <v>1138.034233903018</v>
      </c>
      <c r="R60">
        <v>3123.1332093652222</v>
      </c>
      <c r="S60">
        <v>1004.1502937107844</v>
      </c>
      <c r="T60">
        <v>2013.5753100383122</v>
      </c>
      <c r="U60">
        <v>2594.019254855818</v>
      </c>
      <c r="V60">
        <v>986.42499845337295</v>
      </c>
      <c r="W60">
        <v>3609.4244773430528</v>
      </c>
      <c r="X60">
        <v>549.58780955964676</v>
      </c>
      <c r="Y60">
        <v>662.90320877701913</v>
      </c>
      <c r="Z60">
        <v>3453.1698068885371</v>
      </c>
      <c r="AA60">
        <v>1762.3417636877839</v>
      </c>
      <c r="AB60">
        <v>2737.0478597152751</v>
      </c>
      <c r="AC60">
        <v>8607.3336583607525</v>
      </c>
      <c r="AD60">
        <v>590.10852349363995</v>
      </c>
      <c r="AE60">
        <v>1517.9995377874648</v>
      </c>
      <c r="AF60">
        <v>1547.0909879039109</v>
      </c>
    </row>
    <row r="61" spans="1:32" x14ac:dyDescent="0.25">
      <c r="A61" s="193" t="s">
        <v>538</v>
      </c>
      <c r="B61" s="193" t="str">
        <f t="shared" si="0"/>
        <v>2021#16-19</v>
      </c>
      <c r="C61" t="s">
        <v>532</v>
      </c>
      <c r="D61">
        <v>2021</v>
      </c>
      <c r="E61" t="s">
        <v>533</v>
      </c>
      <c r="F61">
        <v>160.81534111157262</v>
      </c>
      <c r="G61">
        <v>1094.8982362034612</v>
      </c>
      <c r="H61">
        <v>262.35516881624415</v>
      </c>
      <c r="I61">
        <v>757.26445641124678</v>
      </c>
      <c r="J61">
        <v>286.95807008511622</v>
      </c>
      <c r="K61">
        <v>904.98672737235893</v>
      </c>
      <c r="L61">
        <v>242.1126267519158</v>
      </c>
      <c r="M61">
        <v>371.93513822754232</v>
      </c>
      <c r="N61">
        <v>669.69622680066584</v>
      </c>
      <c r="O61">
        <v>1504.2012756313068</v>
      </c>
      <c r="P61">
        <v>236.19151512264446</v>
      </c>
      <c r="Q61">
        <v>296.4107952974116</v>
      </c>
      <c r="R61">
        <v>851.90123317260986</v>
      </c>
      <c r="S61">
        <v>258.52768286697636</v>
      </c>
      <c r="T61">
        <v>401.06402940495735</v>
      </c>
      <c r="U61">
        <v>360.8047099647352</v>
      </c>
      <c r="V61">
        <v>157.95632766113408</v>
      </c>
      <c r="W61">
        <v>1072.5876629326965</v>
      </c>
      <c r="X61">
        <v>144.71195531499347</v>
      </c>
      <c r="Y61">
        <v>141.65368076958995</v>
      </c>
      <c r="Z61">
        <v>679.75406143599673</v>
      </c>
      <c r="AA61">
        <v>332.95893588143349</v>
      </c>
      <c r="AB61">
        <v>624.61987439185509</v>
      </c>
      <c r="AC61">
        <v>2070.7211123095658</v>
      </c>
      <c r="AD61">
        <v>167.68946484059683</v>
      </c>
      <c r="AE61">
        <v>320.79145122583736</v>
      </c>
      <c r="AF61">
        <v>385.46717145454136</v>
      </c>
    </row>
    <row r="62" spans="1:32" x14ac:dyDescent="0.25">
      <c r="A62" s="193" t="s">
        <v>538</v>
      </c>
      <c r="B62" s="193" t="str">
        <f t="shared" si="0"/>
        <v>2021#20-24</v>
      </c>
      <c r="C62" t="s">
        <v>532</v>
      </c>
      <c r="D62">
        <v>2021</v>
      </c>
      <c r="E62" t="s">
        <v>168</v>
      </c>
      <c r="F62">
        <v>132.40476468855343</v>
      </c>
      <c r="G62">
        <v>1253.382248363409</v>
      </c>
      <c r="H62">
        <v>225.67407307059364</v>
      </c>
      <c r="I62">
        <v>677.24508375137805</v>
      </c>
      <c r="J62">
        <v>241.87725311478204</v>
      </c>
      <c r="K62">
        <v>1012.8765770112838</v>
      </c>
      <c r="L62">
        <v>324.19528021989117</v>
      </c>
      <c r="M62">
        <v>321.6885133337604</v>
      </c>
      <c r="N62">
        <v>710.08957395810887</v>
      </c>
      <c r="O62">
        <v>1775.751530535787</v>
      </c>
      <c r="P62">
        <v>220.57689070870197</v>
      </c>
      <c r="Q62">
        <v>227.22442547803593</v>
      </c>
      <c r="R62">
        <v>1256.2368740618886</v>
      </c>
      <c r="S62">
        <v>184.77418373810974</v>
      </c>
      <c r="T62">
        <v>410.61190894589407</v>
      </c>
      <c r="U62">
        <v>419.75769085788306</v>
      </c>
      <c r="V62">
        <v>229.6851252140562</v>
      </c>
      <c r="W62">
        <v>1277.9274519869655</v>
      </c>
      <c r="X62">
        <v>78.447572223458138</v>
      </c>
      <c r="Y62">
        <v>139.7539638659301</v>
      </c>
      <c r="Z62">
        <v>866.95101747724766</v>
      </c>
      <c r="AA62">
        <v>460.59864938928729</v>
      </c>
      <c r="AB62">
        <v>510.24237178142863</v>
      </c>
      <c r="AC62">
        <v>1908.8644566761079</v>
      </c>
      <c r="AD62">
        <v>190.65408351199829</v>
      </c>
      <c r="AE62">
        <v>360.73982563742192</v>
      </c>
      <c r="AF62">
        <v>347.25957997708031</v>
      </c>
    </row>
    <row r="63" spans="1:32" x14ac:dyDescent="0.25">
      <c r="A63" s="193" t="s">
        <v>538</v>
      </c>
      <c r="B63" s="193" t="str">
        <f t="shared" si="0"/>
        <v>2021#25-29</v>
      </c>
      <c r="C63" t="s">
        <v>532</v>
      </c>
      <c r="D63">
        <v>2021</v>
      </c>
      <c r="E63" t="s">
        <v>226</v>
      </c>
      <c r="F63">
        <v>116.98421301966854</v>
      </c>
      <c r="G63">
        <v>1817.6929628729913</v>
      </c>
      <c r="H63">
        <v>269.85477982271101</v>
      </c>
      <c r="I63">
        <v>787.53552367760199</v>
      </c>
      <c r="J63">
        <v>293.95071725756208</v>
      </c>
      <c r="K63">
        <v>1273.966803349465</v>
      </c>
      <c r="L63">
        <v>360.29643060783053</v>
      </c>
      <c r="M63">
        <v>350.19344904421507</v>
      </c>
      <c r="N63">
        <v>1001.1832457406525</v>
      </c>
      <c r="O63">
        <v>2038.7460923608055</v>
      </c>
      <c r="P63">
        <v>173.02931328073433</v>
      </c>
      <c r="Q63">
        <v>212.07685048195594</v>
      </c>
      <c r="R63">
        <v>1079.9569074826256</v>
      </c>
      <c r="S63">
        <v>168.22252353923255</v>
      </c>
      <c r="T63">
        <v>428.90424019349285</v>
      </c>
      <c r="U63">
        <v>657.10324849037943</v>
      </c>
      <c r="V63">
        <v>248.10332223853277</v>
      </c>
      <c r="W63">
        <v>1053.4822723391396</v>
      </c>
      <c r="X63">
        <v>101.26776016077613</v>
      </c>
      <c r="Y63">
        <v>149.1155877559209</v>
      </c>
      <c r="Z63">
        <v>1023.0696353000549</v>
      </c>
      <c r="AA63">
        <v>461.34949608790259</v>
      </c>
      <c r="AB63">
        <v>694.46234759228525</v>
      </c>
      <c r="AC63">
        <v>2298.1640284011637</v>
      </c>
      <c r="AD63">
        <v>153.79156541516562</v>
      </c>
      <c r="AE63">
        <v>376.41161410111289</v>
      </c>
      <c r="AF63">
        <v>336.49309781140062</v>
      </c>
    </row>
    <row r="64" spans="1:32" x14ac:dyDescent="0.25">
      <c r="A64" s="193" t="s">
        <v>538</v>
      </c>
      <c r="B64" s="193" t="str">
        <f t="shared" si="0"/>
        <v>2021#30-34</v>
      </c>
      <c r="C64" t="s">
        <v>532</v>
      </c>
      <c r="D64">
        <v>2021</v>
      </c>
      <c r="E64" t="s">
        <v>227</v>
      </c>
      <c r="F64">
        <v>134.8929681667222</v>
      </c>
      <c r="G64">
        <v>2058.7743059527143</v>
      </c>
      <c r="H64">
        <v>295.83122369189749</v>
      </c>
      <c r="I64">
        <v>1142.9072756415096</v>
      </c>
      <c r="J64">
        <v>358.53216504340276</v>
      </c>
      <c r="K64">
        <v>1397.0940615037537</v>
      </c>
      <c r="L64">
        <v>430.46753010937221</v>
      </c>
      <c r="M64">
        <v>441.88825701832798</v>
      </c>
      <c r="N64">
        <v>1069.9379501382855</v>
      </c>
      <c r="O64">
        <v>2210.6998541442003</v>
      </c>
      <c r="P64">
        <v>175.37089190119718</v>
      </c>
      <c r="Q64">
        <v>258.79669052311903</v>
      </c>
      <c r="R64">
        <v>1004.5033819381257</v>
      </c>
      <c r="S64">
        <v>201.71329599411729</v>
      </c>
      <c r="T64">
        <v>453.29124080217889</v>
      </c>
      <c r="U64">
        <v>784.31726276976792</v>
      </c>
      <c r="V64">
        <v>347.72622345148397</v>
      </c>
      <c r="W64">
        <v>1053.6955430529135</v>
      </c>
      <c r="X64">
        <v>147.48210487513285</v>
      </c>
      <c r="Y64">
        <v>141.19295954414147</v>
      </c>
      <c r="Z64">
        <v>978.25660280288639</v>
      </c>
      <c r="AA64">
        <v>475.48907511643722</v>
      </c>
      <c r="AB64">
        <v>900.89251638655526</v>
      </c>
      <c r="AC64">
        <v>2475.2977184264928</v>
      </c>
      <c r="AD64">
        <v>153.21569496330528</v>
      </c>
      <c r="AE64">
        <v>362.9576449233964</v>
      </c>
      <c r="AF64">
        <v>393.56684271281705</v>
      </c>
    </row>
    <row r="65" spans="1:32" x14ac:dyDescent="0.25">
      <c r="A65" s="193" t="s">
        <v>538</v>
      </c>
      <c r="B65" s="193" t="str">
        <f t="shared" si="0"/>
        <v>2021#35-39</v>
      </c>
      <c r="C65" t="s">
        <v>532</v>
      </c>
      <c r="D65">
        <v>2021</v>
      </c>
      <c r="E65" t="s">
        <v>228</v>
      </c>
      <c r="F65">
        <v>187.9491498289014</v>
      </c>
      <c r="G65">
        <v>2065.1293919591799</v>
      </c>
      <c r="H65">
        <v>322.65009261887883</v>
      </c>
      <c r="I65">
        <v>1216.9973142486658</v>
      </c>
      <c r="J65">
        <v>444.9808376355893</v>
      </c>
      <c r="K65">
        <v>1391.8052137087848</v>
      </c>
      <c r="L65">
        <v>472.40009508227354</v>
      </c>
      <c r="M65">
        <v>558.78152148160302</v>
      </c>
      <c r="N65">
        <v>1106.7651348077984</v>
      </c>
      <c r="O65">
        <v>2138.0628011467625</v>
      </c>
      <c r="P65">
        <v>224.25790311046734</v>
      </c>
      <c r="Q65">
        <v>290.73878891980206</v>
      </c>
      <c r="R65">
        <v>994.63977885798079</v>
      </c>
      <c r="S65">
        <v>284.57438112814827</v>
      </c>
      <c r="T65">
        <v>592.6992542242956</v>
      </c>
      <c r="U65">
        <v>834.95184427149138</v>
      </c>
      <c r="V65">
        <v>288.23771591237585</v>
      </c>
      <c r="W65">
        <v>1022.9900674735572</v>
      </c>
      <c r="X65">
        <v>167.77702571286986</v>
      </c>
      <c r="Y65">
        <v>162.97513636569681</v>
      </c>
      <c r="Z65">
        <v>976.25013137968017</v>
      </c>
      <c r="AA65">
        <v>584.14323690288211</v>
      </c>
      <c r="AB65">
        <v>797.29718085677609</v>
      </c>
      <c r="AC65">
        <v>2633.9003734884577</v>
      </c>
      <c r="AD65">
        <v>170.81296818673553</v>
      </c>
      <c r="AE65">
        <v>450.26737502915256</v>
      </c>
      <c r="AF65">
        <v>413.39345415884407</v>
      </c>
    </row>
    <row r="66" spans="1:32" x14ac:dyDescent="0.25">
      <c r="A66" s="193" t="s">
        <v>538</v>
      </c>
      <c r="B66" s="193" t="str">
        <f t="shared" si="0"/>
        <v>2021#40-44</v>
      </c>
      <c r="C66" t="s">
        <v>532</v>
      </c>
      <c r="D66">
        <v>2021</v>
      </c>
      <c r="E66" t="s">
        <v>229</v>
      </c>
      <c r="F66">
        <v>242.43957979517501</v>
      </c>
      <c r="G66">
        <v>1888.0346717660473</v>
      </c>
      <c r="H66">
        <v>337.13759050575106</v>
      </c>
      <c r="I66">
        <v>1211.2030871145153</v>
      </c>
      <c r="J66">
        <v>464.8156813279038</v>
      </c>
      <c r="K66">
        <v>1510.1973894906073</v>
      </c>
      <c r="L66">
        <v>435.69423025542835</v>
      </c>
      <c r="M66">
        <v>554.96532489190747</v>
      </c>
      <c r="N66">
        <v>1107.715597158136</v>
      </c>
      <c r="O66">
        <v>2209.367953894478</v>
      </c>
      <c r="P66">
        <v>273.54335027088717</v>
      </c>
      <c r="Q66">
        <v>393.91291615792409</v>
      </c>
      <c r="R66">
        <v>1035.3104401814214</v>
      </c>
      <c r="S66">
        <v>315.97904791744554</v>
      </c>
      <c r="T66">
        <v>605.72989811809907</v>
      </c>
      <c r="U66">
        <v>785.84893499280656</v>
      </c>
      <c r="V66">
        <v>360.48808979395028</v>
      </c>
      <c r="W66">
        <v>1061.7720705956804</v>
      </c>
      <c r="X66">
        <v>165.45203552687525</v>
      </c>
      <c r="Y66">
        <v>186.82885991472739</v>
      </c>
      <c r="Z66">
        <v>964.25597550984116</v>
      </c>
      <c r="AA66">
        <v>593.67393795015437</v>
      </c>
      <c r="AB66">
        <v>882.12631882754818</v>
      </c>
      <c r="AC66">
        <v>3059.5295923172853</v>
      </c>
      <c r="AD66">
        <v>186.83941397842108</v>
      </c>
      <c r="AE66">
        <v>477.31515339151724</v>
      </c>
      <c r="AF66">
        <v>551.63074725521437</v>
      </c>
    </row>
    <row r="67" spans="1:32" x14ac:dyDescent="0.25">
      <c r="A67" s="193" t="s">
        <v>538</v>
      </c>
      <c r="B67" s="193" t="str">
        <f t="shared" si="0"/>
        <v>2021#45-49</v>
      </c>
      <c r="C67" t="s">
        <v>532</v>
      </c>
      <c r="D67">
        <v>2021</v>
      </c>
      <c r="E67" t="s">
        <v>174</v>
      </c>
      <c r="F67">
        <v>251.10626254892026</v>
      </c>
      <c r="G67">
        <v>1868.20775715329</v>
      </c>
      <c r="H67">
        <v>412.42892964452625</v>
      </c>
      <c r="I67">
        <v>1275.7539005459644</v>
      </c>
      <c r="J67">
        <v>517.46647321067906</v>
      </c>
      <c r="K67">
        <v>1533.3796768966204</v>
      </c>
      <c r="L67">
        <v>477.6060654394912</v>
      </c>
      <c r="M67">
        <v>674.59702382383693</v>
      </c>
      <c r="N67">
        <v>1282.620336204719</v>
      </c>
      <c r="O67">
        <v>2770.9943397380598</v>
      </c>
      <c r="P67">
        <v>360.28086081794441</v>
      </c>
      <c r="Q67">
        <v>468.22301264843179</v>
      </c>
      <c r="R67">
        <v>1246.5035204943895</v>
      </c>
      <c r="S67">
        <v>456.15550032231579</v>
      </c>
      <c r="T67">
        <v>811.66898507491635</v>
      </c>
      <c r="U67">
        <v>672.35451483697648</v>
      </c>
      <c r="V67">
        <v>410.23058122000077</v>
      </c>
      <c r="W67">
        <v>1291.7234072520271</v>
      </c>
      <c r="X67">
        <v>237.26177554691048</v>
      </c>
      <c r="Y67">
        <v>244.10079829435273</v>
      </c>
      <c r="Z67">
        <v>1143.3772530099127</v>
      </c>
      <c r="AA67">
        <v>563.9466834775684</v>
      </c>
      <c r="AB67">
        <v>864.69361953639282</v>
      </c>
      <c r="AC67">
        <v>3634.151079608574</v>
      </c>
      <c r="AD67">
        <v>308.15416728411731</v>
      </c>
      <c r="AE67">
        <v>617.92749537892519</v>
      </c>
      <c r="AF67">
        <v>617.46508920736051</v>
      </c>
    </row>
    <row r="68" spans="1:32" x14ac:dyDescent="0.25">
      <c r="A68" s="193" t="s">
        <v>538</v>
      </c>
      <c r="B68" s="193" t="str">
        <f t="shared" si="0"/>
        <v>2021#50-54</v>
      </c>
      <c r="C68" t="s">
        <v>532</v>
      </c>
      <c r="D68">
        <v>2021</v>
      </c>
      <c r="E68" t="s">
        <v>175</v>
      </c>
      <c r="F68">
        <v>300.61971864694419</v>
      </c>
      <c r="G68">
        <v>2123.630894422894</v>
      </c>
      <c r="H68">
        <v>492.66020201117885</v>
      </c>
      <c r="I68">
        <v>1470.1426257259563</v>
      </c>
      <c r="J68">
        <v>586.86194566860945</v>
      </c>
      <c r="K68">
        <v>1743.9716135244175</v>
      </c>
      <c r="L68">
        <v>616.31794947489539</v>
      </c>
      <c r="M68">
        <v>752.70283888740414</v>
      </c>
      <c r="N68">
        <v>1365.0230593431293</v>
      </c>
      <c r="O68">
        <v>3593.8883426994498</v>
      </c>
      <c r="P68">
        <v>435.30572101618361</v>
      </c>
      <c r="Q68">
        <v>676.71486046380369</v>
      </c>
      <c r="R68">
        <v>1432.1748709759429</v>
      </c>
      <c r="S68">
        <v>543.50435358090635</v>
      </c>
      <c r="T68">
        <v>984.56980104838783</v>
      </c>
      <c r="U68">
        <v>668.64862394801207</v>
      </c>
      <c r="V68">
        <v>483.21722517733178</v>
      </c>
      <c r="W68">
        <v>1633.596601411497</v>
      </c>
      <c r="X68">
        <v>331.92367968314852</v>
      </c>
      <c r="Y68">
        <v>318.44102902378779</v>
      </c>
      <c r="Z68">
        <v>1536.1710558890532</v>
      </c>
      <c r="AA68">
        <v>659.18136540821047</v>
      </c>
      <c r="AB68">
        <v>1085.4390378156629</v>
      </c>
      <c r="AC68">
        <v>4100.2692880115292</v>
      </c>
      <c r="AD68">
        <v>370.53104597837989</v>
      </c>
      <c r="AE68">
        <v>749.44891189941063</v>
      </c>
      <c r="AF68">
        <v>638.42574978623531</v>
      </c>
    </row>
    <row r="69" spans="1:32" x14ac:dyDescent="0.25">
      <c r="A69" s="193" t="s">
        <v>538</v>
      </c>
      <c r="B69" s="193" t="str">
        <f t="shared" si="0"/>
        <v>2021#55-59</v>
      </c>
      <c r="C69" t="s">
        <v>532</v>
      </c>
      <c r="D69">
        <v>2021</v>
      </c>
      <c r="E69" t="s">
        <v>177</v>
      </c>
      <c r="F69">
        <v>352.50192153038574</v>
      </c>
      <c r="G69">
        <v>2108.8246887459836</v>
      </c>
      <c r="H69">
        <v>572.19306054496815</v>
      </c>
      <c r="I69">
        <v>1359.8219076033304</v>
      </c>
      <c r="J69">
        <v>784.08225086983191</v>
      </c>
      <c r="K69">
        <v>1702.5831707055004</v>
      </c>
      <c r="L69">
        <v>665.77042363170813</v>
      </c>
      <c r="M69">
        <v>803.74031111709087</v>
      </c>
      <c r="N69">
        <v>1355.8917095343008</v>
      </c>
      <c r="O69">
        <v>3733.5314746961694</v>
      </c>
      <c r="P69">
        <v>460.82049751007469</v>
      </c>
      <c r="Q69">
        <v>749.70993294207165</v>
      </c>
      <c r="R69">
        <v>1395.5698921749747</v>
      </c>
      <c r="S69">
        <v>545.954312114716</v>
      </c>
      <c r="T69">
        <v>1087.3013338813396</v>
      </c>
      <c r="U69">
        <v>636.041823493111</v>
      </c>
      <c r="V69">
        <v>491.39783443090926</v>
      </c>
      <c r="W69">
        <v>1793.4093883701057</v>
      </c>
      <c r="X69">
        <v>324.46288090628519</v>
      </c>
      <c r="Y69">
        <v>300.49199527366773</v>
      </c>
      <c r="Z69">
        <v>1598.205136933725</v>
      </c>
      <c r="AA69">
        <v>704.01043437161525</v>
      </c>
      <c r="AB69">
        <v>1124.0566506568862</v>
      </c>
      <c r="AC69">
        <v>4077.634166579579</v>
      </c>
      <c r="AD69">
        <v>435.44010512925399</v>
      </c>
      <c r="AE69">
        <v>745.76005874594239</v>
      </c>
      <c r="AF69">
        <v>650.68192661521448</v>
      </c>
    </row>
    <row r="70" spans="1:32" x14ac:dyDescent="0.25">
      <c r="A70" s="193" t="s">
        <v>538</v>
      </c>
      <c r="B70" s="193" t="str">
        <f t="shared" si="0"/>
        <v>2021#60-64</v>
      </c>
      <c r="C70" t="s">
        <v>532</v>
      </c>
      <c r="D70">
        <v>2021</v>
      </c>
      <c r="E70" t="s">
        <v>178</v>
      </c>
      <c r="F70">
        <v>343.7151021912216</v>
      </c>
      <c r="G70">
        <v>1907.3381682124916</v>
      </c>
      <c r="H70">
        <v>504.71440593349598</v>
      </c>
      <c r="I70">
        <v>1188.2100768513199</v>
      </c>
      <c r="J70">
        <v>747.79866247026325</v>
      </c>
      <c r="K70">
        <v>1499.7485843412078</v>
      </c>
      <c r="L70">
        <v>600.20285808268477</v>
      </c>
      <c r="M70">
        <v>650.38701091935832</v>
      </c>
      <c r="N70">
        <v>1350.3322729809374</v>
      </c>
      <c r="O70">
        <v>3418.2043285563741</v>
      </c>
      <c r="P70">
        <v>465.221848312475</v>
      </c>
      <c r="Q70">
        <v>708.17520048655683</v>
      </c>
      <c r="R70">
        <v>1248.1635983503725</v>
      </c>
      <c r="S70">
        <v>537.29609935881899</v>
      </c>
      <c r="T70">
        <v>1020.7999807476781</v>
      </c>
      <c r="U70">
        <v>541.38070999443846</v>
      </c>
      <c r="V70">
        <v>437.55154686285482</v>
      </c>
      <c r="W70">
        <v>1711.0354900506513</v>
      </c>
      <c r="X70">
        <v>337.9655131777364</v>
      </c>
      <c r="Y70">
        <v>298.94312179995347</v>
      </c>
      <c r="Z70">
        <v>1410.7671813929746</v>
      </c>
      <c r="AA70">
        <v>625.00860700457042</v>
      </c>
      <c r="AB70">
        <v>1007.7539569956077</v>
      </c>
      <c r="AC70">
        <v>3404.4185023335576</v>
      </c>
      <c r="AD70">
        <v>391.26786541752097</v>
      </c>
      <c r="AE70">
        <v>726.66546530990456</v>
      </c>
      <c r="AF70">
        <v>648.07826194024051</v>
      </c>
    </row>
    <row r="71" spans="1:32" x14ac:dyDescent="0.25">
      <c r="A71" s="193" t="s">
        <v>538</v>
      </c>
      <c r="B71" s="193" t="str">
        <f t="shared" si="0"/>
        <v>2021#65-69</v>
      </c>
      <c r="C71" t="s">
        <v>532</v>
      </c>
      <c r="D71">
        <v>2021</v>
      </c>
      <c r="E71" t="s">
        <v>230</v>
      </c>
      <c r="F71">
        <v>379.01016064811358</v>
      </c>
      <c r="G71">
        <v>1573.0996863031517</v>
      </c>
      <c r="H71">
        <v>471.86285615981075</v>
      </c>
      <c r="I71">
        <v>1050.1670269208591</v>
      </c>
      <c r="J71">
        <v>698.90294855329046</v>
      </c>
      <c r="K71">
        <v>1360.2833214147749</v>
      </c>
      <c r="L71">
        <v>536.61012907724933</v>
      </c>
      <c r="M71">
        <v>544.60119486233202</v>
      </c>
      <c r="N71">
        <v>1100.1697316784616</v>
      </c>
      <c r="O71">
        <v>3226.8931191896536</v>
      </c>
      <c r="P71">
        <v>411.19286273993458</v>
      </c>
      <c r="Q71">
        <v>684.85685129872923</v>
      </c>
      <c r="R71">
        <v>1085.2945067159344</v>
      </c>
      <c r="S71">
        <v>534.62924042379973</v>
      </c>
      <c r="T71">
        <v>967.77728022243446</v>
      </c>
      <c r="U71">
        <v>502.343535944351</v>
      </c>
      <c r="V71">
        <v>443.62885799973827</v>
      </c>
      <c r="W71">
        <v>1574.5664545996322</v>
      </c>
      <c r="X71">
        <v>245.08250487157321</v>
      </c>
      <c r="Y71">
        <v>246.49349121207021</v>
      </c>
      <c r="Z71">
        <v>1327.1784262107144</v>
      </c>
      <c r="AA71">
        <v>532.06284225303898</v>
      </c>
      <c r="AB71">
        <v>958.14577650892579</v>
      </c>
      <c r="AC71">
        <v>3078.8396469840218</v>
      </c>
      <c r="AD71">
        <v>403.60723782215939</v>
      </c>
      <c r="AE71">
        <v>672.51250710723434</v>
      </c>
      <c r="AF71">
        <v>576.68725293869966</v>
      </c>
    </row>
    <row r="72" spans="1:32" x14ac:dyDescent="0.25">
      <c r="A72" s="193" t="s">
        <v>538</v>
      </c>
      <c r="B72" s="193" t="str">
        <f t="shared" si="0"/>
        <v>2021#70-74</v>
      </c>
      <c r="C72" t="s">
        <v>532</v>
      </c>
      <c r="D72">
        <v>2021</v>
      </c>
      <c r="E72" t="s">
        <v>231</v>
      </c>
      <c r="F72">
        <v>408.37425818468807</v>
      </c>
      <c r="G72">
        <v>1522.4429027565768</v>
      </c>
      <c r="H72">
        <v>449.94505974927898</v>
      </c>
      <c r="I72">
        <v>1113.6705062162396</v>
      </c>
      <c r="J72">
        <v>814.2376725779875</v>
      </c>
      <c r="K72">
        <v>1369.8586005152288</v>
      </c>
      <c r="L72">
        <v>484.51410292644806</v>
      </c>
      <c r="M72">
        <v>576.46501198464262</v>
      </c>
      <c r="N72">
        <v>1176.3743552511435</v>
      </c>
      <c r="O72">
        <v>3088.9860773673518</v>
      </c>
      <c r="P72">
        <v>382.41739282328797</v>
      </c>
      <c r="Q72">
        <v>633.04093237774669</v>
      </c>
      <c r="R72">
        <v>1142.7466836833967</v>
      </c>
      <c r="S72">
        <v>552.13147072140418</v>
      </c>
      <c r="T72">
        <v>1019.1965832272658</v>
      </c>
      <c r="U72">
        <v>540.24807938866911</v>
      </c>
      <c r="V72">
        <v>453.05099089195721</v>
      </c>
      <c r="W72">
        <v>1616.267259357629</v>
      </c>
      <c r="X72">
        <v>251.94315268016163</v>
      </c>
      <c r="Y72">
        <v>239.39995077532666</v>
      </c>
      <c r="Z72">
        <v>1445.3366632750192</v>
      </c>
      <c r="AA72">
        <v>598.37395644364437</v>
      </c>
      <c r="AB72">
        <v>968.54681867242653</v>
      </c>
      <c r="AC72">
        <v>3198.4247081819726</v>
      </c>
      <c r="AD72">
        <v>441.23873687611541</v>
      </c>
      <c r="AE72">
        <v>653.67820192868817</v>
      </c>
      <c r="AF72">
        <v>611.87019868115942</v>
      </c>
    </row>
    <row r="73" spans="1:32" x14ac:dyDescent="0.25">
      <c r="A73" s="193" t="s">
        <v>538</v>
      </c>
      <c r="B73" s="193" t="str">
        <f t="shared" si="0"/>
        <v>2021#75-79</v>
      </c>
      <c r="C73" t="s">
        <v>532</v>
      </c>
      <c r="D73">
        <v>2021</v>
      </c>
      <c r="E73" t="s">
        <v>232</v>
      </c>
      <c r="F73">
        <v>242.03464324613418</v>
      </c>
      <c r="G73">
        <v>1169.1847812970632</v>
      </c>
      <c r="H73">
        <v>337.15448251676429</v>
      </c>
      <c r="I73">
        <v>950.74366806961973</v>
      </c>
      <c r="J73">
        <v>603.28269252381187</v>
      </c>
      <c r="K73">
        <v>1065.7177323466067</v>
      </c>
      <c r="L73">
        <v>389.79809895454622</v>
      </c>
      <c r="M73">
        <v>465.7312786967002</v>
      </c>
      <c r="N73">
        <v>892.41960125644812</v>
      </c>
      <c r="O73">
        <v>2233.2492514478381</v>
      </c>
      <c r="P73">
        <v>249.4949959044726</v>
      </c>
      <c r="Q73">
        <v>627.14849521587098</v>
      </c>
      <c r="R73">
        <v>881.31838953776366</v>
      </c>
      <c r="S73">
        <v>476.32706854526282</v>
      </c>
      <c r="T73">
        <v>698.21458713008269</v>
      </c>
      <c r="U73">
        <v>331.28868355232675</v>
      </c>
      <c r="V73">
        <v>410.48475848385095</v>
      </c>
      <c r="W73">
        <v>1165.6772913696486</v>
      </c>
      <c r="X73">
        <v>216.16709765542242</v>
      </c>
      <c r="Y73">
        <v>167.14221930159965</v>
      </c>
      <c r="Z73">
        <v>1067.7154571825131</v>
      </c>
      <c r="AA73">
        <v>463.43218263242255</v>
      </c>
      <c r="AB73">
        <v>666.88496366065328</v>
      </c>
      <c r="AC73">
        <v>2296.2545208623442</v>
      </c>
      <c r="AD73">
        <v>318.31537009305868</v>
      </c>
      <c r="AE73">
        <v>525.55848778005566</v>
      </c>
      <c r="AF73">
        <v>484.65120666010137</v>
      </c>
    </row>
    <row r="74" spans="1:32" x14ac:dyDescent="0.25">
      <c r="A74" s="193" t="s">
        <v>538</v>
      </c>
      <c r="B74" s="193" t="str">
        <f t="shared" ref="B74:B137" si="1">$D74&amp;"#"&amp;$E74</f>
        <v>2021#80-84</v>
      </c>
      <c r="C74" t="s">
        <v>532</v>
      </c>
      <c r="D74">
        <v>2021</v>
      </c>
      <c r="E74" t="s">
        <v>233</v>
      </c>
      <c r="F74">
        <v>155.51229903461009</v>
      </c>
      <c r="G74">
        <v>810.71459138707201</v>
      </c>
      <c r="H74">
        <v>252.71821480228488</v>
      </c>
      <c r="I74">
        <v>702.63556698171328</v>
      </c>
      <c r="J74">
        <v>387.03307665858699</v>
      </c>
      <c r="K74">
        <v>682.2992511357329</v>
      </c>
      <c r="L74">
        <v>258.77934993779536</v>
      </c>
      <c r="M74">
        <v>299.53888695820689</v>
      </c>
      <c r="N74">
        <v>583.75683061558789</v>
      </c>
      <c r="O74">
        <v>1379.4198188400223</v>
      </c>
      <c r="P74">
        <v>140.02549378109481</v>
      </c>
      <c r="Q74">
        <v>396.93029362671768</v>
      </c>
      <c r="R74">
        <v>657.17377996207472</v>
      </c>
      <c r="S74">
        <v>314.01520648577002</v>
      </c>
      <c r="T74">
        <v>480.17340917347713</v>
      </c>
      <c r="U74">
        <v>201.51372294485316</v>
      </c>
      <c r="V74">
        <v>275.50132508261112</v>
      </c>
      <c r="W74">
        <v>757.56837612640209</v>
      </c>
      <c r="X74">
        <v>129.16061799113109</v>
      </c>
      <c r="Y74">
        <v>98.841647656365467</v>
      </c>
      <c r="Z74">
        <v>681.62280503357533</v>
      </c>
      <c r="AA74">
        <v>281.13769427836485</v>
      </c>
      <c r="AB74">
        <v>502.52009553071423</v>
      </c>
      <c r="AC74">
        <v>1505.5609351491876</v>
      </c>
      <c r="AD74">
        <v>236.00243853185543</v>
      </c>
      <c r="AE74">
        <v>345.18150849345386</v>
      </c>
      <c r="AF74">
        <v>283.56419182380432</v>
      </c>
    </row>
    <row r="75" spans="1:32" x14ac:dyDescent="0.25">
      <c r="A75" s="193" t="s">
        <v>538</v>
      </c>
      <c r="B75" s="193" t="str">
        <f t="shared" si="1"/>
        <v>2021#85-89</v>
      </c>
      <c r="C75" t="s">
        <v>532</v>
      </c>
      <c r="D75">
        <v>2021</v>
      </c>
      <c r="E75" t="s">
        <v>534</v>
      </c>
      <c r="F75">
        <v>87.645451101936942</v>
      </c>
      <c r="G75">
        <v>475.52046556445066</v>
      </c>
      <c r="H75">
        <v>121.76221212016614</v>
      </c>
      <c r="I75">
        <v>430.26524476175155</v>
      </c>
      <c r="J75">
        <v>207.94703180610702</v>
      </c>
      <c r="K75">
        <v>401.34759464558761</v>
      </c>
      <c r="L75">
        <v>124.87661474302911</v>
      </c>
      <c r="M75">
        <v>175.34123636683162</v>
      </c>
      <c r="N75">
        <v>346.91150785640832</v>
      </c>
      <c r="O75">
        <v>743.39826378058433</v>
      </c>
      <c r="P75">
        <v>90.989341961033318</v>
      </c>
      <c r="Q75">
        <v>250.64510810324148</v>
      </c>
      <c r="R75">
        <v>413.0952418927418</v>
      </c>
      <c r="S75">
        <v>186.48678435413356</v>
      </c>
      <c r="T75">
        <v>263.40290178081597</v>
      </c>
      <c r="U75">
        <v>118.88543558560477</v>
      </c>
      <c r="V75">
        <v>162.15092409182606</v>
      </c>
      <c r="W75">
        <v>464.73717946219205</v>
      </c>
      <c r="X75">
        <v>81.812478670143179</v>
      </c>
      <c r="Y75">
        <v>65.984762534556722</v>
      </c>
      <c r="Z75">
        <v>387.21655675722366</v>
      </c>
      <c r="AA75">
        <v>165.09372971948289</v>
      </c>
      <c r="AB75">
        <v>241.6005731361056</v>
      </c>
      <c r="AC75">
        <v>927.58109714643047</v>
      </c>
      <c r="AD75">
        <v>115.68240609055297</v>
      </c>
      <c r="AE75">
        <v>174.19416658717546</v>
      </c>
      <c r="AF75">
        <v>139.34366993007126</v>
      </c>
    </row>
    <row r="76" spans="1:32" x14ac:dyDescent="0.25">
      <c r="A76" s="193" t="s">
        <v>538</v>
      </c>
      <c r="B76" s="193" t="str">
        <f t="shared" si="1"/>
        <v>2021#90+</v>
      </c>
      <c r="C76" t="s">
        <v>532</v>
      </c>
      <c r="D76">
        <v>2021</v>
      </c>
      <c r="E76" t="s">
        <v>535</v>
      </c>
      <c r="F76">
        <v>25.312379617350551</v>
      </c>
      <c r="G76">
        <v>227.93368133790625</v>
      </c>
      <c r="H76">
        <v>86.695015714953371</v>
      </c>
      <c r="I76">
        <v>226.51540822072587</v>
      </c>
      <c r="J76">
        <v>136.39592179819164</v>
      </c>
      <c r="K76">
        <v>229.21159331087236</v>
      </c>
      <c r="L76">
        <v>35.264637796397864</v>
      </c>
      <c r="M76">
        <v>88.542376579665245</v>
      </c>
      <c r="N76">
        <v>144.55170719284317</v>
      </c>
      <c r="O76">
        <v>401.29933972598036</v>
      </c>
      <c r="P76">
        <v>62.565278674502764</v>
      </c>
      <c r="Q76">
        <v>107.37375555382584</v>
      </c>
      <c r="R76">
        <v>209.6058356801193</v>
      </c>
      <c r="S76">
        <v>92.512264759385928</v>
      </c>
      <c r="T76">
        <v>124.17008018448122</v>
      </c>
      <c r="U76">
        <v>38.533965945009996</v>
      </c>
      <c r="V76">
        <v>100.58979906353603</v>
      </c>
      <c r="W76">
        <v>199.28967078869613</v>
      </c>
      <c r="X76">
        <v>29.727039209560665</v>
      </c>
      <c r="Y76">
        <v>13.642462608491194</v>
      </c>
      <c r="Z76">
        <v>169.89298948532354</v>
      </c>
      <c r="AA76">
        <v>96.766902516869123</v>
      </c>
      <c r="AB76">
        <v>96.489531032197249</v>
      </c>
      <c r="AC76">
        <v>433.84194992210405</v>
      </c>
      <c r="AD76">
        <v>80.833708075158341</v>
      </c>
      <c r="AE76">
        <v>64.600629526251524</v>
      </c>
      <c r="AF76">
        <v>62.429167604718252</v>
      </c>
    </row>
    <row r="77" spans="1:32" x14ac:dyDescent="0.25">
      <c r="A77" s="193" t="s">
        <v>538</v>
      </c>
      <c r="B77" s="193" t="str">
        <f t="shared" si="1"/>
        <v>2022#0-15</v>
      </c>
      <c r="C77" t="s">
        <v>532</v>
      </c>
      <c r="D77">
        <v>2022</v>
      </c>
      <c r="E77" t="s">
        <v>181</v>
      </c>
      <c r="F77">
        <v>662.48429229621536</v>
      </c>
      <c r="G77">
        <v>6297.1885382181144</v>
      </c>
      <c r="H77">
        <v>1025.0026399550702</v>
      </c>
      <c r="I77">
        <v>4320.9959388178377</v>
      </c>
      <c r="J77">
        <v>1438.9413742372353</v>
      </c>
      <c r="K77">
        <v>4050.8040894145847</v>
      </c>
      <c r="L77">
        <v>1248.3244823519947</v>
      </c>
      <c r="M77">
        <v>1854.2832740809554</v>
      </c>
      <c r="N77">
        <v>3502.7833866339511</v>
      </c>
      <c r="O77">
        <v>7527.7264137230759</v>
      </c>
      <c r="P77">
        <v>947.10085508678299</v>
      </c>
      <c r="Q77">
        <v>1125.6540653347706</v>
      </c>
      <c r="R77">
        <v>3109.1063198457305</v>
      </c>
      <c r="S77">
        <v>975.91984572259616</v>
      </c>
      <c r="T77">
        <v>2024.8372799022554</v>
      </c>
      <c r="U77">
        <v>2733.9337131230695</v>
      </c>
      <c r="V77">
        <v>1017.9809092118346</v>
      </c>
      <c r="W77">
        <v>3670.911981944183</v>
      </c>
      <c r="X77">
        <v>538.52470124353317</v>
      </c>
      <c r="Y77">
        <v>658.53990169508893</v>
      </c>
      <c r="Z77">
        <v>3473.1648305158074</v>
      </c>
      <c r="AA77">
        <v>1783.452349627961</v>
      </c>
      <c r="AB77">
        <v>2767.5261171746952</v>
      </c>
      <c r="AC77">
        <v>8530.0703918677718</v>
      </c>
      <c r="AD77">
        <v>579.15049832946943</v>
      </c>
      <c r="AE77">
        <v>1518.5916693936665</v>
      </c>
      <c r="AF77">
        <v>1537.8377171170609</v>
      </c>
    </row>
    <row r="78" spans="1:32" x14ac:dyDescent="0.25">
      <c r="A78" s="193" t="s">
        <v>538</v>
      </c>
      <c r="B78" s="193" t="str">
        <f t="shared" si="1"/>
        <v>2022#16-19</v>
      </c>
      <c r="C78" t="s">
        <v>532</v>
      </c>
      <c r="D78">
        <v>2022</v>
      </c>
      <c r="E78" t="s">
        <v>533</v>
      </c>
      <c r="F78">
        <v>173.27752241508676</v>
      </c>
      <c r="G78">
        <v>1149.0422249946359</v>
      </c>
      <c r="H78">
        <v>245.28239529530043</v>
      </c>
      <c r="I78">
        <v>789.29162026764641</v>
      </c>
      <c r="J78">
        <v>291.03848685127116</v>
      </c>
      <c r="K78">
        <v>924.10267079921198</v>
      </c>
      <c r="L78">
        <v>249.40623520682658</v>
      </c>
      <c r="M78">
        <v>388.70466605740552</v>
      </c>
      <c r="N78">
        <v>690.79437704116935</v>
      </c>
      <c r="O78">
        <v>1528.5673373996249</v>
      </c>
      <c r="P78">
        <v>234.83892121397935</v>
      </c>
      <c r="Q78">
        <v>307.88606891725601</v>
      </c>
      <c r="R78">
        <v>906.41563591515023</v>
      </c>
      <c r="S78">
        <v>280.30585442508368</v>
      </c>
      <c r="T78">
        <v>412.76640046514513</v>
      </c>
      <c r="U78">
        <v>374.41850765051117</v>
      </c>
      <c r="V78">
        <v>153.71022181708304</v>
      </c>
      <c r="W78">
        <v>1117.28073549288</v>
      </c>
      <c r="X78">
        <v>138.52999473569588</v>
      </c>
      <c r="Y78">
        <v>141.75622358543725</v>
      </c>
      <c r="Z78">
        <v>681.2483687146381</v>
      </c>
      <c r="AA78">
        <v>343.16448212349405</v>
      </c>
      <c r="AB78">
        <v>652.95033341899159</v>
      </c>
      <c r="AC78">
        <v>2130.1537717230458</v>
      </c>
      <c r="AD78">
        <v>169.6750463232097</v>
      </c>
      <c r="AE78">
        <v>314.56114118699412</v>
      </c>
      <c r="AF78">
        <v>375.12741851576789</v>
      </c>
    </row>
    <row r="79" spans="1:32" x14ac:dyDescent="0.25">
      <c r="A79" s="193" t="s">
        <v>538</v>
      </c>
      <c r="B79" s="193" t="str">
        <f t="shared" si="1"/>
        <v>2022#20-24</v>
      </c>
      <c r="C79" t="s">
        <v>532</v>
      </c>
      <c r="D79">
        <v>2022</v>
      </c>
      <c r="E79" t="s">
        <v>168</v>
      </c>
      <c r="F79">
        <v>114.98767276156281</v>
      </c>
      <c r="G79">
        <v>1227.6439330981027</v>
      </c>
      <c r="H79">
        <v>230.89676585984836</v>
      </c>
      <c r="I79">
        <v>667.64279025462258</v>
      </c>
      <c r="J79">
        <v>240.73687375774421</v>
      </c>
      <c r="K79">
        <v>963.72103482098134</v>
      </c>
      <c r="L79">
        <v>310.39944679867102</v>
      </c>
      <c r="M79">
        <v>329.37272062801799</v>
      </c>
      <c r="N79">
        <v>687.8789834435745</v>
      </c>
      <c r="O79">
        <v>1731.4665611640348</v>
      </c>
      <c r="P79">
        <v>213.56956690114998</v>
      </c>
      <c r="Q79">
        <v>218.9208163282938</v>
      </c>
      <c r="R79">
        <v>1187.9886783236304</v>
      </c>
      <c r="S79">
        <v>190.20248940004217</v>
      </c>
      <c r="T79">
        <v>401.69769801500956</v>
      </c>
      <c r="U79">
        <v>413.40268699493726</v>
      </c>
      <c r="V79">
        <v>221.31782551955544</v>
      </c>
      <c r="W79">
        <v>1205.2505181530212</v>
      </c>
      <c r="X79">
        <v>89.097282177695433</v>
      </c>
      <c r="Y79">
        <v>144.35778868623569</v>
      </c>
      <c r="Z79">
        <v>842.12063463154618</v>
      </c>
      <c r="AA79">
        <v>473.42626185013557</v>
      </c>
      <c r="AB79">
        <v>487.35462229014479</v>
      </c>
      <c r="AC79">
        <v>1903.4510153237625</v>
      </c>
      <c r="AD79">
        <v>174.03922270042716</v>
      </c>
      <c r="AE79">
        <v>340.11768516093264</v>
      </c>
      <c r="AF79">
        <v>342.92790413653267</v>
      </c>
    </row>
    <row r="80" spans="1:32" x14ac:dyDescent="0.25">
      <c r="A80" s="193" t="s">
        <v>538</v>
      </c>
      <c r="B80" s="193" t="str">
        <f t="shared" si="1"/>
        <v>2022#25-29</v>
      </c>
      <c r="C80" t="s">
        <v>532</v>
      </c>
      <c r="D80">
        <v>2022</v>
      </c>
      <c r="E80" t="s">
        <v>226</v>
      </c>
      <c r="F80">
        <v>116.06336531461784</v>
      </c>
      <c r="G80">
        <v>1813.0443097269017</v>
      </c>
      <c r="H80">
        <v>272.45035280914692</v>
      </c>
      <c r="I80">
        <v>796.46407186107081</v>
      </c>
      <c r="J80">
        <v>278.6259847786518</v>
      </c>
      <c r="K80">
        <v>1301.3489700839771</v>
      </c>
      <c r="L80">
        <v>367.21928284423507</v>
      </c>
      <c r="M80">
        <v>337.3667859442595</v>
      </c>
      <c r="N80">
        <v>962.32363165989341</v>
      </c>
      <c r="O80">
        <v>2039.8715426690765</v>
      </c>
      <c r="P80">
        <v>180.42410028102162</v>
      </c>
      <c r="Q80">
        <v>207.28508746723122</v>
      </c>
      <c r="R80">
        <v>1085.2266706922403</v>
      </c>
      <c r="S80">
        <v>176.07189281523696</v>
      </c>
      <c r="T80">
        <v>410.74648312598219</v>
      </c>
      <c r="U80">
        <v>655.978067581186</v>
      </c>
      <c r="V80">
        <v>241.52280561133645</v>
      </c>
      <c r="W80">
        <v>1110.7699620591611</v>
      </c>
      <c r="X80">
        <v>89.722765299523928</v>
      </c>
      <c r="Y80">
        <v>141.74408940917871</v>
      </c>
      <c r="Z80">
        <v>1009.158295894279</v>
      </c>
      <c r="AA80">
        <v>458.38114184981657</v>
      </c>
      <c r="AB80">
        <v>684.53838709410275</v>
      </c>
      <c r="AC80">
        <v>2245.9803311182832</v>
      </c>
      <c r="AD80">
        <v>155.71382335067037</v>
      </c>
      <c r="AE80">
        <v>382.05497876263735</v>
      </c>
      <c r="AF80">
        <v>344.60117259245499</v>
      </c>
    </row>
    <row r="81" spans="1:32" x14ac:dyDescent="0.25">
      <c r="A81" s="193" t="s">
        <v>538</v>
      </c>
      <c r="B81" s="193" t="str">
        <f t="shared" si="1"/>
        <v>2022#30-34</v>
      </c>
      <c r="C81" t="s">
        <v>532</v>
      </c>
      <c r="D81">
        <v>2022</v>
      </c>
      <c r="E81" t="s">
        <v>227</v>
      </c>
      <c r="F81">
        <v>145.05317550014482</v>
      </c>
      <c r="G81">
        <v>2050.1362881377768</v>
      </c>
      <c r="H81">
        <v>289.88102703729277</v>
      </c>
      <c r="I81">
        <v>1158.6616366481903</v>
      </c>
      <c r="J81">
        <v>367.82910237616187</v>
      </c>
      <c r="K81">
        <v>1342.3933469298802</v>
      </c>
      <c r="L81">
        <v>433.52178106775614</v>
      </c>
      <c r="M81">
        <v>444.39224140863365</v>
      </c>
      <c r="N81">
        <v>1110.9220590947396</v>
      </c>
      <c r="O81">
        <v>2227.7650527972542</v>
      </c>
      <c r="P81">
        <v>171.68668461369333</v>
      </c>
      <c r="Q81">
        <v>266.76890723004885</v>
      </c>
      <c r="R81">
        <v>995.22600106897858</v>
      </c>
      <c r="S81">
        <v>194.91474261107146</v>
      </c>
      <c r="T81">
        <v>474.41704298680156</v>
      </c>
      <c r="U81">
        <v>790.52387523160837</v>
      </c>
      <c r="V81">
        <v>345.96248678911985</v>
      </c>
      <c r="W81">
        <v>1049.0728788573786</v>
      </c>
      <c r="X81">
        <v>148.92755294565956</v>
      </c>
      <c r="Y81">
        <v>143.49265264147803</v>
      </c>
      <c r="Z81">
        <v>996.03708430123015</v>
      </c>
      <c r="AA81">
        <v>503.60375124422217</v>
      </c>
      <c r="AB81">
        <v>874.40122598425387</v>
      </c>
      <c r="AC81">
        <v>2501.265722644076</v>
      </c>
      <c r="AD81">
        <v>148.89647008127059</v>
      </c>
      <c r="AE81">
        <v>360.66845053785619</v>
      </c>
      <c r="AF81">
        <v>398.32647334339083</v>
      </c>
    </row>
    <row r="82" spans="1:32" x14ac:dyDescent="0.25">
      <c r="A82" s="193" t="s">
        <v>538</v>
      </c>
      <c r="B82" s="193" t="str">
        <f t="shared" si="1"/>
        <v>2022#35-39</v>
      </c>
      <c r="C82" t="s">
        <v>532</v>
      </c>
      <c r="D82">
        <v>2022</v>
      </c>
      <c r="E82" t="s">
        <v>228</v>
      </c>
      <c r="F82">
        <v>169.67179988774285</v>
      </c>
      <c r="G82">
        <v>2143.240773192791</v>
      </c>
      <c r="H82">
        <v>327.00816648664738</v>
      </c>
      <c r="I82">
        <v>1234.6335545480631</v>
      </c>
      <c r="J82">
        <v>421.34614269814119</v>
      </c>
      <c r="K82">
        <v>1396.5844472734384</v>
      </c>
      <c r="L82">
        <v>494.09542546410995</v>
      </c>
      <c r="M82">
        <v>575.88851482115717</v>
      </c>
      <c r="N82">
        <v>1123.6487934100669</v>
      </c>
      <c r="O82">
        <v>2134.7661187056865</v>
      </c>
      <c r="P82">
        <v>223.80636099684779</v>
      </c>
      <c r="Q82">
        <v>276.18490181475613</v>
      </c>
      <c r="R82">
        <v>1010.0692329653533</v>
      </c>
      <c r="S82">
        <v>280.052422277978</v>
      </c>
      <c r="T82">
        <v>585.63301803321224</v>
      </c>
      <c r="U82">
        <v>885.9261243516346</v>
      </c>
      <c r="V82">
        <v>312.30260587154271</v>
      </c>
      <c r="W82">
        <v>1051.2320068165322</v>
      </c>
      <c r="X82">
        <v>169.0883049713488</v>
      </c>
      <c r="Y82">
        <v>162.35087799585386</v>
      </c>
      <c r="Z82">
        <v>971.38099987370663</v>
      </c>
      <c r="AA82">
        <v>560.00955664032551</v>
      </c>
      <c r="AB82">
        <v>832.61736641736593</v>
      </c>
      <c r="AC82">
        <v>2633.0220238297375</v>
      </c>
      <c r="AD82">
        <v>169.86912297479662</v>
      </c>
      <c r="AE82">
        <v>454.41754661334824</v>
      </c>
      <c r="AF82">
        <v>424.87926018679752</v>
      </c>
    </row>
    <row r="83" spans="1:32" x14ac:dyDescent="0.25">
      <c r="A83" s="193" t="s">
        <v>538</v>
      </c>
      <c r="B83" s="193" t="str">
        <f t="shared" si="1"/>
        <v>2022#40-44</v>
      </c>
      <c r="C83" t="s">
        <v>532</v>
      </c>
      <c r="D83">
        <v>2022</v>
      </c>
      <c r="E83" t="s">
        <v>229</v>
      </c>
      <c r="F83">
        <v>240.09531631339439</v>
      </c>
      <c r="G83">
        <v>1996.0628692865462</v>
      </c>
      <c r="H83">
        <v>349.81201794325665</v>
      </c>
      <c r="I83">
        <v>1247.6051885519314</v>
      </c>
      <c r="J83">
        <v>492.7230486055148</v>
      </c>
      <c r="K83">
        <v>1513.2811597876712</v>
      </c>
      <c r="L83">
        <v>456.03637467255521</v>
      </c>
      <c r="M83">
        <v>579.65263691471068</v>
      </c>
      <c r="N83">
        <v>1159.2528272186721</v>
      </c>
      <c r="O83">
        <v>2291.2775061859174</v>
      </c>
      <c r="P83">
        <v>283.45589108870604</v>
      </c>
      <c r="Q83">
        <v>396.72832431308484</v>
      </c>
      <c r="R83">
        <v>1028.9490250844826</v>
      </c>
      <c r="S83">
        <v>307.28838364215721</v>
      </c>
      <c r="T83">
        <v>628.01866802206291</v>
      </c>
      <c r="U83">
        <v>840.60414733080688</v>
      </c>
      <c r="V83">
        <v>369.18848138735086</v>
      </c>
      <c r="W83">
        <v>1123.8538556122787</v>
      </c>
      <c r="X83">
        <v>173.34848783989531</v>
      </c>
      <c r="Y83">
        <v>191.64858896614467</v>
      </c>
      <c r="Z83">
        <v>989.2327488828455</v>
      </c>
      <c r="AA83">
        <v>624.19519207704434</v>
      </c>
      <c r="AB83">
        <v>896.7212210318346</v>
      </c>
      <c r="AC83">
        <v>3055.2814832462482</v>
      </c>
      <c r="AD83">
        <v>179.41200091675478</v>
      </c>
      <c r="AE83">
        <v>478.84697505890688</v>
      </c>
      <c r="AF83">
        <v>533.04128545944104</v>
      </c>
    </row>
    <row r="84" spans="1:32" x14ac:dyDescent="0.25">
      <c r="A84" s="193" t="s">
        <v>538</v>
      </c>
      <c r="B84" s="193" t="str">
        <f t="shared" si="1"/>
        <v>2022#45-49</v>
      </c>
      <c r="C84" t="s">
        <v>532</v>
      </c>
      <c r="D84">
        <v>2022</v>
      </c>
      <c r="E84" t="s">
        <v>174</v>
      </c>
      <c r="F84">
        <v>230.31637794791692</v>
      </c>
      <c r="G84">
        <v>1790.2244657287943</v>
      </c>
      <c r="H84">
        <v>398.8590126095803</v>
      </c>
      <c r="I84">
        <v>1247.912661537689</v>
      </c>
      <c r="J84">
        <v>487.86268889184532</v>
      </c>
      <c r="K84">
        <v>1506.1686618470667</v>
      </c>
      <c r="L84">
        <v>440.91567249209066</v>
      </c>
      <c r="M84">
        <v>649.54249694396231</v>
      </c>
      <c r="N84">
        <v>1215.2052395126584</v>
      </c>
      <c r="O84">
        <v>2536.0023805883361</v>
      </c>
      <c r="P84">
        <v>322.04139545765929</v>
      </c>
      <c r="Q84">
        <v>452.97275003179323</v>
      </c>
      <c r="R84">
        <v>1190.1199111739343</v>
      </c>
      <c r="S84">
        <v>426.51320075239005</v>
      </c>
      <c r="T84">
        <v>743.80128321372649</v>
      </c>
      <c r="U84">
        <v>691.13554046312277</v>
      </c>
      <c r="V84">
        <v>388.90325177885143</v>
      </c>
      <c r="W84">
        <v>1197.0841922781942</v>
      </c>
      <c r="X84">
        <v>205.30067878629484</v>
      </c>
      <c r="Y84">
        <v>220.68971871732555</v>
      </c>
      <c r="Z84">
        <v>1075.378376607599</v>
      </c>
      <c r="AA84">
        <v>554.82779357245306</v>
      </c>
      <c r="AB84">
        <v>831.94544232855674</v>
      </c>
      <c r="AC84">
        <v>3451.6260575422548</v>
      </c>
      <c r="AD84">
        <v>284.24018359824754</v>
      </c>
      <c r="AE84">
        <v>577.3833421838699</v>
      </c>
      <c r="AF84">
        <v>587.09294073895978</v>
      </c>
    </row>
    <row r="85" spans="1:32" x14ac:dyDescent="0.25">
      <c r="A85" s="193" t="s">
        <v>538</v>
      </c>
      <c r="B85" s="193" t="str">
        <f t="shared" si="1"/>
        <v>2022#50-54</v>
      </c>
      <c r="C85" t="s">
        <v>532</v>
      </c>
      <c r="D85">
        <v>2022</v>
      </c>
      <c r="E85" t="s">
        <v>175</v>
      </c>
      <c r="F85">
        <v>310.04145700770755</v>
      </c>
      <c r="G85">
        <v>2098.0759535360535</v>
      </c>
      <c r="H85">
        <v>479.77666908978756</v>
      </c>
      <c r="I85">
        <v>1454.2929103624338</v>
      </c>
      <c r="J85">
        <v>576.82591721344807</v>
      </c>
      <c r="K85">
        <v>1685.1082398250364</v>
      </c>
      <c r="L85">
        <v>612.45240509034215</v>
      </c>
      <c r="M85">
        <v>769.39384285446852</v>
      </c>
      <c r="N85">
        <v>1368.7155654679777</v>
      </c>
      <c r="O85">
        <v>3535.9688986098713</v>
      </c>
      <c r="P85">
        <v>429.09737690118027</v>
      </c>
      <c r="Q85">
        <v>649.34667905788228</v>
      </c>
      <c r="R85">
        <v>1425.6397351839769</v>
      </c>
      <c r="S85">
        <v>549.85366376449429</v>
      </c>
      <c r="T85">
        <v>944.75175684779776</v>
      </c>
      <c r="U85">
        <v>683.01476000370235</v>
      </c>
      <c r="V85">
        <v>492.4538756641013</v>
      </c>
      <c r="W85">
        <v>1593.5405350214489</v>
      </c>
      <c r="X85">
        <v>308.02304642615013</v>
      </c>
      <c r="Y85">
        <v>299.56549372813254</v>
      </c>
      <c r="Z85">
        <v>1484.7880991536103</v>
      </c>
      <c r="AA85">
        <v>658.40679712155679</v>
      </c>
      <c r="AB85">
        <v>1060.5276550046533</v>
      </c>
      <c r="AC85">
        <v>4076.1417396197962</v>
      </c>
      <c r="AD85">
        <v>369.48543593131637</v>
      </c>
      <c r="AE85">
        <v>752.47080970944194</v>
      </c>
      <c r="AF85">
        <v>639.02224675545699</v>
      </c>
    </row>
    <row r="86" spans="1:32" x14ac:dyDescent="0.25">
      <c r="A86" s="193" t="s">
        <v>538</v>
      </c>
      <c r="B86" s="193" t="str">
        <f t="shared" si="1"/>
        <v>2022#55-59</v>
      </c>
      <c r="C86" t="s">
        <v>532</v>
      </c>
      <c r="D86">
        <v>2022</v>
      </c>
      <c r="E86" t="s">
        <v>177</v>
      </c>
      <c r="F86">
        <v>346.43018129889117</v>
      </c>
      <c r="G86">
        <v>2109.9993527980891</v>
      </c>
      <c r="H86">
        <v>583.42156006459049</v>
      </c>
      <c r="I86">
        <v>1394.9434652572002</v>
      </c>
      <c r="J86">
        <v>782.92798497958881</v>
      </c>
      <c r="K86">
        <v>1760.0491300838603</v>
      </c>
      <c r="L86">
        <v>663.70601508826769</v>
      </c>
      <c r="M86">
        <v>826.30960635505994</v>
      </c>
      <c r="N86">
        <v>1376.3035751987809</v>
      </c>
      <c r="O86">
        <v>3868.1710974087391</v>
      </c>
      <c r="P86">
        <v>466.09416854287099</v>
      </c>
      <c r="Q86">
        <v>768.09138341211269</v>
      </c>
      <c r="R86">
        <v>1403.7738812644654</v>
      </c>
      <c r="S86">
        <v>570.50980241465504</v>
      </c>
      <c r="T86">
        <v>1127.0741041307688</v>
      </c>
      <c r="U86">
        <v>645.69473623351882</v>
      </c>
      <c r="V86">
        <v>492.14958791936613</v>
      </c>
      <c r="W86">
        <v>1795.5209733796223</v>
      </c>
      <c r="X86">
        <v>338.90662074971226</v>
      </c>
      <c r="Y86">
        <v>311.89576057982214</v>
      </c>
      <c r="Z86">
        <v>1608.7355434790511</v>
      </c>
      <c r="AA86">
        <v>698.9202537957301</v>
      </c>
      <c r="AB86">
        <v>1130.4904689518112</v>
      </c>
      <c r="AC86">
        <v>4121.4365780959752</v>
      </c>
      <c r="AD86">
        <v>405.99674324873985</v>
      </c>
      <c r="AE86">
        <v>732.72311669846545</v>
      </c>
      <c r="AF86">
        <v>648.8462059647045</v>
      </c>
    </row>
    <row r="87" spans="1:32" x14ac:dyDescent="0.25">
      <c r="A87" s="193" t="s">
        <v>538</v>
      </c>
      <c r="B87" s="193" t="str">
        <f t="shared" si="1"/>
        <v>2022#60-64</v>
      </c>
      <c r="C87" t="s">
        <v>532</v>
      </c>
      <c r="D87">
        <v>2022</v>
      </c>
      <c r="E87" t="s">
        <v>178</v>
      </c>
      <c r="F87">
        <v>337.31524450941254</v>
      </c>
      <c r="G87">
        <v>1985.8228693263077</v>
      </c>
      <c r="H87">
        <v>544.3539791011292</v>
      </c>
      <c r="I87">
        <v>1232.2761673035438</v>
      </c>
      <c r="J87">
        <v>776.35557782015258</v>
      </c>
      <c r="K87">
        <v>1572.8337080221154</v>
      </c>
      <c r="L87">
        <v>604.02494292651727</v>
      </c>
      <c r="M87">
        <v>686.40718623963699</v>
      </c>
      <c r="N87">
        <v>1364.7631654259326</v>
      </c>
      <c r="O87">
        <v>3485.235048981177</v>
      </c>
      <c r="P87">
        <v>463.96219744245735</v>
      </c>
      <c r="Q87">
        <v>736.63436297424562</v>
      </c>
      <c r="R87">
        <v>1303.5982186298525</v>
      </c>
      <c r="S87">
        <v>556.8097287893429</v>
      </c>
      <c r="T87">
        <v>1015.1710608337346</v>
      </c>
      <c r="U87">
        <v>572.01560811464356</v>
      </c>
      <c r="V87">
        <v>454.66039754636586</v>
      </c>
      <c r="W87">
        <v>1793.3439351605437</v>
      </c>
      <c r="X87">
        <v>337.09416092684569</v>
      </c>
      <c r="Y87">
        <v>322.26335064074016</v>
      </c>
      <c r="Z87">
        <v>1504.381343389661</v>
      </c>
      <c r="AA87">
        <v>650.71189303484164</v>
      </c>
      <c r="AB87">
        <v>1041.986300418102</v>
      </c>
      <c r="AC87">
        <v>3589.2597776720149</v>
      </c>
      <c r="AD87">
        <v>396.42268231144624</v>
      </c>
      <c r="AE87">
        <v>745.83877710862316</v>
      </c>
      <c r="AF87">
        <v>648.35788687179411</v>
      </c>
    </row>
    <row r="88" spans="1:32" x14ac:dyDescent="0.25">
      <c r="A88" s="193" t="s">
        <v>538</v>
      </c>
      <c r="B88" s="193" t="str">
        <f t="shared" si="1"/>
        <v>2022#65-69</v>
      </c>
      <c r="C88" t="s">
        <v>532</v>
      </c>
      <c r="D88">
        <v>2022</v>
      </c>
      <c r="E88" t="s">
        <v>230</v>
      </c>
      <c r="F88">
        <v>377.18126860968397</v>
      </c>
      <c r="G88">
        <v>1625.0745221538671</v>
      </c>
      <c r="H88">
        <v>465.72142502947651</v>
      </c>
      <c r="I88">
        <v>1062.5047363071849</v>
      </c>
      <c r="J88">
        <v>735.65357516330573</v>
      </c>
      <c r="K88">
        <v>1320.4323121728435</v>
      </c>
      <c r="L88">
        <v>544.90886181723613</v>
      </c>
      <c r="M88">
        <v>547.22752148612938</v>
      </c>
      <c r="N88">
        <v>1141.9866686667813</v>
      </c>
      <c r="O88">
        <v>3241.8657174249611</v>
      </c>
      <c r="P88">
        <v>416.13891951827929</v>
      </c>
      <c r="Q88">
        <v>642.49204573533416</v>
      </c>
      <c r="R88">
        <v>1051.8923805294883</v>
      </c>
      <c r="S88">
        <v>522.78895610298355</v>
      </c>
      <c r="T88">
        <v>995.90464619131183</v>
      </c>
      <c r="U88">
        <v>475.97517238667803</v>
      </c>
      <c r="V88">
        <v>459.45094430064569</v>
      </c>
      <c r="W88">
        <v>1593.776932110022</v>
      </c>
      <c r="X88">
        <v>272.02080800231721</v>
      </c>
      <c r="Y88">
        <v>243.51940457249114</v>
      </c>
      <c r="Z88">
        <v>1306.5132485892484</v>
      </c>
      <c r="AA88">
        <v>546.26923181376685</v>
      </c>
      <c r="AB88">
        <v>977.20505160695529</v>
      </c>
      <c r="AC88">
        <v>3089.2587122089139</v>
      </c>
      <c r="AD88">
        <v>438.63934940636693</v>
      </c>
      <c r="AE88">
        <v>675.76129993180257</v>
      </c>
      <c r="AF88">
        <v>598.15282649092342</v>
      </c>
    </row>
    <row r="89" spans="1:32" x14ac:dyDescent="0.25">
      <c r="A89" s="193" t="s">
        <v>538</v>
      </c>
      <c r="B89" s="193" t="str">
        <f t="shared" si="1"/>
        <v>2022#70-74</v>
      </c>
      <c r="C89" t="s">
        <v>532</v>
      </c>
      <c r="D89">
        <v>2022</v>
      </c>
      <c r="E89" t="s">
        <v>231</v>
      </c>
      <c r="F89">
        <v>402.64493826439991</v>
      </c>
      <c r="G89">
        <v>1452.4931425738346</v>
      </c>
      <c r="H89">
        <v>420.93067748327258</v>
      </c>
      <c r="I89">
        <v>1082.8751654199341</v>
      </c>
      <c r="J89">
        <v>739.86563554050554</v>
      </c>
      <c r="K89">
        <v>1339.4066045625052</v>
      </c>
      <c r="L89">
        <v>472.73071000032803</v>
      </c>
      <c r="M89">
        <v>545.64316231341934</v>
      </c>
      <c r="N89">
        <v>1116.5758153454215</v>
      </c>
      <c r="O89">
        <v>3071.69384271332</v>
      </c>
      <c r="P89">
        <v>369.21634346848782</v>
      </c>
      <c r="Q89">
        <v>646.89206314145531</v>
      </c>
      <c r="R89">
        <v>1141.8727633827432</v>
      </c>
      <c r="S89">
        <v>525.76810485493479</v>
      </c>
      <c r="T89">
        <v>1000.0074489145337</v>
      </c>
      <c r="U89">
        <v>530.14337235655796</v>
      </c>
      <c r="V89">
        <v>435.09506980249108</v>
      </c>
      <c r="W89">
        <v>1529.8002569401947</v>
      </c>
      <c r="X89">
        <v>221.39361309761588</v>
      </c>
      <c r="Y89">
        <v>228.80487119436197</v>
      </c>
      <c r="Z89">
        <v>1410.2620155360287</v>
      </c>
      <c r="AA89">
        <v>576.89062675384253</v>
      </c>
      <c r="AB89">
        <v>948.91719873178204</v>
      </c>
      <c r="AC89">
        <v>3047.2707098373426</v>
      </c>
      <c r="AD89">
        <v>396.10503875863537</v>
      </c>
      <c r="AE89">
        <v>619.6638381145226</v>
      </c>
      <c r="AF89">
        <v>600.67132531860898</v>
      </c>
    </row>
    <row r="90" spans="1:32" x14ac:dyDescent="0.25">
      <c r="A90" s="193" t="s">
        <v>538</v>
      </c>
      <c r="B90" s="193" t="str">
        <f t="shared" si="1"/>
        <v>2022#75-79</v>
      </c>
      <c r="C90" t="s">
        <v>532</v>
      </c>
      <c r="D90">
        <v>2022</v>
      </c>
      <c r="E90" t="s">
        <v>232</v>
      </c>
      <c r="F90">
        <v>279.16662319844994</v>
      </c>
      <c r="G90">
        <v>1308.1515349338547</v>
      </c>
      <c r="H90">
        <v>391.08908210727157</v>
      </c>
      <c r="I90">
        <v>1003.8785748360403</v>
      </c>
      <c r="J90">
        <v>655.01556300711911</v>
      </c>
      <c r="K90">
        <v>1197.8073599062861</v>
      </c>
      <c r="L90">
        <v>417.40252668374831</v>
      </c>
      <c r="M90">
        <v>509.92759242257307</v>
      </c>
      <c r="N90">
        <v>987.90427980366667</v>
      </c>
      <c r="O90">
        <v>2397.7801299309917</v>
      </c>
      <c r="P90">
        <v>285.74795721108552</v>
      </c>
      <c r="Q90">
        <v>660.92927045138936</v>
      </c>
      <c r="R90">
        <v>971.00270879949574</v>
      </c>
      <c r="S90">
        <v>475.62089180401006</v>
      </c>
      <c r="T90">
        <v>756.64030701336742</v>
      </c>
      <c r="U90">
        <v>394.99330014516568</v>
      </c>
      <c r="V90">
        <v>441.34632893991568</v>
      </c>
      <c r="W90">
        <v>1284.8173531479313</v>
      </c>
      <c r="X90">
        <v>241.515440978409</v>
      </c>
      <c r="Y90">
        <v>188.21882050739399</v>
      </c>
      <c r="Z90">
        <v>1147.4877940679896</v>
      </c>
      <c r="AA90">
        <v>504.65789120616222</v>
      </c>
      <c r="AB90">
        <v>735.68226790896097</v>
      </c>
      <c r="AC90">
        <v>2526.3593379906042</v>
      </c>
      <c r="AD90">
        <v>351.93955553986257</v>
      </c>
      <c r="AE90">
        <v>572.23837611831186</v>
      </c>
      <c r="AF90">
        <v>524.35032884205225</v>
      </c>
    </row>
    <row r="91" spans="1:32" x14ac:dyDescent="0.25">
      <c r="A91" s="193" t="s">
        <v>538</v>
      </c>
      <c r="B91" s="193" t="str">
        <f t="shared" si="1"/>
        <v>2022#80-84</v>
      </c>
      <c r="C91" t="s">
        <v>532</v>
      </c>
      <c r="D91">
        <v>2022</v>
      </c>
      <c r="E91" t="s">
        <v>233</v>
      </c>
      <c r="F91">
        <v>153.77881407497614</v>
      </c>
      <c r="G91">
        <v>810.76637207014278</v>
      </c>
      <c r="H91">
        <v>244.46461051162942</v>
      </c>
      <c r="I91">
        <v>726.38139710952953</v>
      </c>
      <c r="J91">
        <v>420.90262451705121</v>
      </c>
      <c r="K91">
        <v>708.53164349616213</v>
      </c>
      <c r="L91">
        <v>266.05791857080118</v>
      </c>
      <c r="M91">
        <v>310.6269550972645</v>
      </c>
      <c r="N91">
        <v>596.79681144723099</v>
      </c>
      <c r="O91">
        <v>1410.8550288563115</v>
      </c>
      <c r="P91">
        <v>140.72799497287372</v>
      </c>
      <c r="Q91">
        <v>423.45244766258179</v>
      </c>
      <c r="R91">
        <v>675.99697099985406</v>
      </c>
      <c r="S91">
        <v>342.18112885104574</v>
      </c>
      <c r="T91">
        <v>497.97198101802508</v>
      </c>
      <c r="U91">
        <v>199.2212219803169</v>
      </c>
      <c r="V91">
        <v>301.55458398467806</v>
      </c>
      <c r="W91">
        <v>782.57104032645452</v>
      </c>
      <c r="X91">
        <v>129.09094758805139</v>
      </c>
      <c r="Y91">
        <v>100.81818467591179</v>
      </c>
      <c r="Z91">
        <v>707.54810724413778</v>
      </c>
      <c r="AA91">
        <v>298.19226750518072</v>
      </c>
      <c r="AB91">
        <v>499.96043360168471</v>
      </c>
      <c r="AC91">
        <v>1533.4700710792065</v>
      </c>
      <c r="AD91">
        <v>243.60345678764088</v>
      </c>
      <c r="AE91">
        <v>358.22058501708534</v>
      </c>
      <c r="AF91">
        <v>295.00066097865442</v>
      </c>
    </row>
    <row r="92" spans="1:32" x14ac:dyDescent="0.25">
      <c r="A92" s="193" t="s">
        <v>538</v>
      </c>
      <c r="B92" s="193" t="str">
        <f t="shared" si="1"/>
        <v>2022#85-89</v>
      </c>
      <c r="C92" t="s">
        <v>532</v>
      </c>
      <c r="D92">
        <v>2022</v>
      </c>
      <c r="E92" t="s">
        <v>534</v>
      </c>
      <c r="F92">
        <v>84.96536645801126</v>
      </c>
      <c r="G92">
        <v>492.69230913013416</v>
      </c>
      <c r="H92">
        <v>141.97954181188084</v>
      </c>
      <c r="I92">
        <v>442.69862451743006</v>
      </c>
      <c r="J92">
        <v>213.79077950699644</v>
      </c>
      <c r="K92">
        <v>409.15116194765756</v>
      </c>
      <c r="L92">
        <v>134.82139097631159</v>
      </c>
      <c r="M92">
        <v>191.64411690990454</v>
      </c>
      <c r="N92">
        <v>352.70103539652166</v>
      </c>
      <c r="O92">
        <v>787.73559813457132</v>
      </c>
      <c r="P92">
        <v>88.71237341720439</v>
      </c>
      <c r="Q92">
        <v>248.66448361221831</v>
      </c>
      <c r="R92">
        <v>403.26958432978381</v>
      </c>
      <c r="S92">
        <v>198.22929866073093</v>
      </c>
      <c r="T92">
        <v>277.10348343723638</v>
      </c>
      <c r="U92">
        <v>122.88403363584213</v>
      </c>
      <c r="V92">
        <v>155.97438519032301</v>
      </c>
      <c r="W92">
        <v>478.82382323712841</v>
      </c>
      <c r="X92">
        <v>90.547992858647078</v>
      </c>
      <c r="Y92">
        <v>69.54633637880913</v>
      </c>
      <c r="Z92">
        <v>405.33656764256193</v>
      </c>
      <c r="AA92">
        <v>172.02079225967569</v>
      </c>
      <c r="AB92">
        <v>271.35254783404264</v>
      </c>
      <c r="AC92">
        <v>970.10723097917491</v>
      </c>
      <c r="AD92">
        <v>115.57943305673203</v>
      </c>
      <c r="AE92">
        <v>191.14129420835059</v>
      </c>
      <c r="AF92">
        <v>141.85026925109844</v>
      </c>
    </row>
    <row r="93" spans="1:32" x14ac:dyDescent="0.25">
      <c r="A93" s="193" t="s">
        <v>538</v>
      </c>
      <c r="B93" s="193" t="str">
        <f t="shared" si="1"/>
        <v>2022#90+</v>
      </c>
      <c r="C93" t="s">
        <v>532</v>
      </c>
      <c r="D93">
        <v>2022</v>
      </c>
      <c r="E93" t="s">
        <v>535</v>
      </c>
      <c r="F93">
        <v>31.969143540235727</v>
      </c>
      <c r="G93">
        <v>232.80415128534756</v>
      </c>
      <c r="H93">
        <v>85.14626991067766</v>
      </c>
      <c r="I93">
        <v>229.7105055471684</v>
      </c>
      <c r="J93">
        <v>138.02641018791147</v>
      </c>
      <c r="K93">
        <v>245.59631705108359</v>
      </c>
      <c r="L93">
        <v>34.894088903328779</v>
      </c>
      <c r="M93">
        <v>86.08321352489186</v>
      </c>
      <c r="N93">
        <v>148.394030261365</v>
      </c>
      <c r="O93">
        <v>403.26062376017558</v>
      </c>
      <c r="P93">
        <v>62.639620185302498</v>
      </c>
      <c r="Q93">
        <v>113.15613666672095</v>
      </c>
      <c r="R93">
        <v>210.76744446190395</v>
      </c>
      <c r="S93">
        <v>94.135189173691344</v>
      </c>
      <c r="T93">
        <v>126.34809290935327</v>
      </c>
      <c r="U93">
        <v>40.73910100084462</v>
      </c>
      <c r="V93">
        <v>104.5008324391062</v>
      </c>
      <c r="W93">
        <v>208.34950538993161</v>
      </c>
      <c r="X93">
        <v>30.888318342494998</v>
      </c>
      <c r="Y93">
        <v>14.167566812481232</v>
      </c>
      <c r="Z93">
        <v>177.23855649622283</v>
      </c>
      <c r="AA93">
        <v>101.67262543111435</v>
      </c>
      <c r="AB93">
        <v>93.281718875336608</v>
      </c>
      <c r="AC93">
        <v>444.99770142063284</v>
      </c>
      <c r="AD93">
        <v>81.151821879467889</v>
      </c>
      <c r="AE93">
        <v>64.5959441450469</v>
      </c>
      <c r="AF93">
        <v>63.216159029386546</v>
      </c>
    </row>
    <row r="94" spans="1:32" x14ac:dyDescent="0.25">
      <c r="A94" s="193" t="s">
        <v>538</v>
      </c>
      <c r="B94" s="193" t="str">
        <f t="shared" si="1"/>
        <v>2023#0-15</v>
      </c>
      <c r="C94" t="s">
        <v>532</v>
      </c>
      <c r="D94">
        <v>2023</v>
      </c>
      <c r="E94" t="s">
        <v>181</v>
      </c>
      <c r="F94">
        <v>662.25493406023384</v>
      </c>
      <c r="G94">
        <v>6442.0401016853202</v>
      </c>
      <c r="H94">
        <v>1038.4632925442008</v>
      </c>
      <c r="I94">
        <v>4421.3727290926035</v>
      </c>
      <c r="J94">
        <v>1431.6009242797973</v>
      </c>
      <c r="K94">
        <v>3972.4040667691215</v>
      </c>
      <c r="L94">
        <v>1261.6169112758671</v>
      </c>
      <c r="M94">
        <v>1909.8076076046038</v>
      </c>
      <c r="N94">
        <v>3539.9321848070854</v>
      </c>
      <c r="O94">
        <v>7534.0192636616539</v>
      </c>
      <c r="P94">
        <v>951.16951938352599</v>
      </c>
      <c r="Q94">
        <v>1115.8188715736669</v>
      </c>
      <c r="R94">
        <v>3076.5386214602877</v>
      </c>
      <c r="S94">
        <v>970.17581831529094</v>
      </c>
      <c r="T94">
        <v>2032.9208022270645</v>
      </c>
      <c r="U94">
        <v>2866.9502618890069</v>
      </c>
      <c r="V94">
        <v>1045.9658277494934</v>
      </c>
      <c r="W94">
        <v>3757.0613602445983</v>
      </c>
      <c r="X94">
        <v>532.02347984200105</v>
      </c>
      <c r="Y94">
        <v>652.16354537657594</v>
      </c>
      <c r="Z94">
        <v>3491.5892704712423</v>
      </c>
      <c r="AA94">
        <v>1799.8021577404347</v>
      </c>
      <c r="AB94">
        <v>2787.6345657882603</v>
      </c>
      <c r="AC94">
        <v>8448.0981731734864</v>
      </c>
      <c r="AD94">
        <v>543.40075906439483</v>
      </c>
      <c r="AE94">
        <v>1492.5585485326801</v>
      </c>
      <c r="AF94">
        <v>1516.8187857380003</v>
      </c>
    </row>
    <row r="95" spans="1:32" x14ac:dyDescent="0.25">
      <c r="A95" s="193" t="s">
        <v>538</v>
      </c>
      <c r="B95" s="193" t="str">
        <f t="shared" si="1"/>
        <v>2023#16-19</v>
      </c>
      <c r="C95" t="s">
        <v>532</v>
      </c>
      <c r="D95">
        <v>2023</v>
      </c>
      <c r="E95" t="s">
        <v>533</v>
      </c>
      <c r="F95">
        <v>163.23191835649459</v>
      </c>
      <c r="G95">
        <v>1173.5708561938295</v>
      </c>
      <c r="H95">
        <v>239.10063920267709</v>
      </c>
      <c r="I95">
        <v>831.86210132868212</v>
      </c>
      <c r="J95">
        <v>308.84225238391764</v>
      </c>
      <c r="K95">
        <v>965.28690387990844</v>
      </c>
      <c r="L95">
        <v>254.54664961128935</v>
      </c>
      <c r="M95">
        <v>401.21797065640908</v>
      </c>
      <c r="N95">
        <v>709.36984097581876</v>
      </c>
      <c r="O95">
        <v>1552.9612094302483</v>
      </c>
      <c r="P95">
        <v>237.55665205673441</v>
      </c>
      <c r="Q95">
        <v>313.30325616626146</v>
      </c>
      <c r="R95">
        <v>924.04350109314225</v>
      </c>
      <c r="S95">
        <v>277.44270676578918</v>
      </c>
      <c r="T95">
        <v>422.33206249319778</v>
      </c>
      <c r="U95">
        <v>402.3607983023187</v>
      </c>
      <c r="V95">
        <v>149.29399969222146</v>
      </c>
      <c r="W95">
        <v>1154.1451463873625</v>
      </c>
      <c r="X95">
        <v>127.99083921868643</v>
      </c>
      <c r="Y95">
        <v>142.7926736898367</v>
      </c>
      <c r="Z95">
        <v>674.85543697764342</v>
      </c>
      <c r="AA95">
        <v>367.32356507533348</v>
      </c>
      <c r="AB95">
        <v>680.73609049563856</v>
      </c>
      <c r="AC95">
        <v>2201.5790745271825</v>
      </c>
      <c r="AD95">
        <v>185.58877248524959</v>
      </c>
      <c r="AE95">
        <v>324.79935807288007</v>
      </c>
      <c r="AF95">
        <v>376.60462527041034</v>
      </c>
    </row>
    <row r="96" spans="1:32" x14ac:dyDescent="0.25">
      <c r="A96" s="193" t="s">
        <v>538</v>
      </c>
      <c r="B96" s="193" t="str">
        <f t="shared" si="1"/>
        <v>2023#20-24</v>
      </c>
      <c r="C96" t="s">
        <v>532</v>
      </c>
      <c r="D96">
        <v>2023</v>
      </c>
      <c r="E96" t="s">
        <v>168</v>
      </c>
      <c r="F96">
        <v>119.9527365754778</v>
      </c>
      <c r="G96">
        <v>1193.7114046881384</v>
      </c>
      <c r="H96">
        <v>241.78289594546931</v>
      </c>
      <c r="I96">
        <v>661.50084858026423</v>
      </c>
      <c r="J96">
        <v>232.00235037183921</v>
      </c>
      <c r="K96">
        <v>960.68486460879831</v>
      </c>
      <c r="L96">
        <v>300.15516314968477</v>
      </c>
      <c r="M96">
        <v>331.38703302286291</v>
      </c>
      <c r="N96">
        <v>675.49301954901989</v>
      </c>
      <c r="O96">
        <v>1712.5649425788552</v>
      </c>
      <c r="P96">
        <v>203.89758192792527</v>
      </c>
      <c r="Q96">
        <v>214.04369787211058</v>
      </c>
      <c r="R96">
        <v>1188.7200876901707</v>
      </c>
      <c r="S96">
        <v>199.87736692474323</v>
      </c>
      <c r="T96">
        <v>380.09592678027025</v>
      </c>
      <c r="U96">
        <v>404.80512793946468</v>
      </c>
      <c r="V96">
        <v>221.90459768862354</v>
      </c>
      <c r="W96">
        <v>1139.360451707209</v>
      </c>
      <c r="X96">
        <v>97.396776665341662</v>
      </c>
      <c r="Y96">
        <v>149.62687015275137</v>
      </c>
      <c r="Z96">
        <v>838.54477194569245</v>
      </c>
      <c r="AA96">
        <v>485.29115971423784</v>
      </c>
      <c r="AB96">
        <v>488.0092086629769</v>
      </c>
      <c r="AC96">
        <v>1872.0477561748207</v>
      </c>
      <c r="AD96">
        <v>156.61489709556014</v>
      </c>
      <c r="AE96">
        <v>334.63380010758834</v>
      </c>
      <c r="AF96">
        <v>332.91841961560505</v>
      </c>
    </row>
    <row r="97" spans="1:32" x14ac:dyDescent="0.25">
      <c r="A97" s="193" t="s">
        <v>538</v>
      </c>
      <c r="B97" s="193" t="str">
        <f t="shared" si="1"/>
        <v>2023#25-29</v>
      </c>
      <c r="C97" t="s">
        <v>532</v>
      </c>
      <c r="D97">
        <v>2023</v>
      </c>
      <c r="E97" t="s">
        <v>226</v>
      </c>
      <c r="F97">
        <v>109.94088996378161</v>
      </c>
      <c r="G97">
        <v>1790.3446736256269</v>
      </c>
      <c r="H97">
        <v>261.18480930489272</v>
      </c>
      <c r="I97">
        <v>819.62846237317899</v>
      </c>
      <c r="J97">
        <v>274.23707616801096</v>
      </c>
      <c r="K97">
        <v>1297.3412945927394</v>
      </c>
      <c r="L97">
        <v>374.10092953905655</v>
      </c>
      <c r="M97">
        <v>350.02782788980716</v>
      </c>
      <c r="N97">
        <v>958.83044453522098</v>
      </c>
      <c r="O97">
        <v>2006.6622897383663</v>
      </c>
      <c r="P97">
        <v>181.94204852990055</v>
      </c>
      <c r="Q97">
        <v>209.77619491828025</v>
      </c>
      <c r="R97">
        <v>1062.4867679292781</v>
      </c>
      <c r="S97">
        <v>163.05816323066219</v>
      </c>
      <c r="T97">
        <v>405.9886133060761</v>
      </c>
      <c r="U97">
        <v>694.50404075705342</v>
      </c>
      <c r="V97">
        <v>226.77581956489257</v>
      </c>
      <c r="W97">
        <v>1140.8822566805959</v>
      </c>
      <c r="X97">
        <v>75.196629268392059</v>
      </c>
      <c r="Y97">
        <v>136.01074172886166</v>
      </c>
      <c r="Z97">
        <v>979.84379889465913</v>
      </c>
      <c r="AA97">
        <v>464.11417866822467</v>
      </c>
      <c r="AB97">
        <v>656.17303793492465</v>
      </c>
      <c r="AC97">
        <v>2206.2126961262256</v>
      </c>
      <c r="AD97">
        <v>154.70889826961889</v>
      </c>
      <c r="AE97">
        <v>374.20245383660551</v>
      </c>
      <c r="AF97">
        <v>342.07185539683212</v>
      </c>
    </row>
    <row r="98" spans="1:32" x14ac:dyDescent="0.25">
      <c r="A98" s="193" t="s">
        <v>538</v>
      </c>
      <c r="B98" s="193" t="str">
        <f t="shared" si="1"/>
        <v>2023#30-34</v>
      </c>
      <c r="C98" t="s">
        <v>532</v>
      </c>
      <c r="D98">
        <v>2023</v>
      </c>
      <c r="E98" t="s">
        <v>227</v>
      </c>
      <c r="F98">
        <v>146.19977979238465</v>
      </c>
      <c r="G98">
        <v>2099.0436911545453</v>
      </c>
      <c r="H98">
        <v>300.8763019249497</v>
      </c>
      <c r="I98">
        <v>1114.6391875057679</v>
      </c>
      <c r="J98">
        <v>364.66582558247819</v>
      </c>
      <c r="K98">
        <v>1289.6735326216888</v>
      </c>
      <c r="L98">
        <v>417.42229693422246</v>
      </c>
      <c r="M98">
        <v>446.77158792987734</v>
      </c>
      <c r="N98">
        <v>1116.5494549178143</v>
      </c>
      <c r="O98">
        <v>2205.4268839105962</v>
      </c>
      <c r="P98">
        <v>169.96647135609032</v>
      </c>
      <c r="Q98">
        <v>252.89519531615588</v>
      </c>
      <c r="R98">
        <v>1024.722956228612</v>
      </c>
      <c r="S98">
        <v>204.30419037928158</v>
      </c>
      <c r="T98">
        <v>476.64629156065013</v>
      </c>
      <c r="U98">
        <v>770.57359107895263</v>
      </c>
      <c r="V98">
        <v>342.0818125277151</v>
      </c>
      <c r="W98">
        <v>1067.4556924068847</v>
      </c>
      <c r="X98">
        <v>146.07243438501558</v>
      </c>
      <c r="Y98">
        <v>141.53478193107918</v>
      </c>
      <c r="Z98">
        <v>1015.3645635284233</v>
      </c>
      <c r="AA98">
        <v>482.26689079617984</v>
      </c>
      <c r="AB98">
        <v>870.9266329038511</v>
      </c>
      <c r="AC98">
        <v>2448.1487457811108</v>
      </c>
      <c r="AD98">
        <v>152.54826639888572</v>
      </c>
      <c r="AE98">
        <v>366.23303501499601</v>
      </c>
      <c r="AF98">
        <v>418.47632038754432</v>
      </c>
    </row>
    <row r="99" spans="1:32" x14ac:dyDescent="0.25">
      <c r="A99" s="193" t="s">
        <v>538</v>
      </c>
      <c r="B99" s="193" t="str">
        <f t="shared" si="1"/>
        <v>2023#35-39</v>
      </c>
      <c r="C99" t="s">
        <v>532</v>
      </c>
      <c r="D99">
        <v>2023</v>
      </c>
      <c r="E99" t="s">
        <v>228</v>
      </c>
      <c r="F99">
        <v>153.6147879925125</v>
      </c>
      <c r="G99">
        <v>2169.068492160467</v>
      </c>
      <c r="H99">
        <v>324.61712649865785</v>
      </c>
      <c r="I99">
        <v>1297.6936428931356</v>
      </c>
      <c r="J99">
        <v>421.46554697424745</v>
      </c>
      <c r="K99">
        <v>1382.6344554658683</v>
      </c>
      <c r="L99">
        <v>498.90492028683883</v>
      </c>
      <c r="M99">
        <v>598.93676411395927</v>
      </c>
      <c r="N99">
        <v>1146.1095526517547</v>
      </c>
      <c r="O99">
        <v>2232.7131675102964</v>
      </c>
      <c r="P99">
        <v>215.1776084952088</v>
      </c>
      <c r="Q99">
        <v>293.12746453775537</v>
      </c>
      <c r="R99">
        <v>995.9474998346659</v>
      </c>
      <c r="S99">
        <v>278.62795612931183</v>
      </c>
      <c r="T99">
        <v>570.9248300188616</v>
      </c>
      <c r="U99">
        <v>895.60630517466382</v>
      </c>
      <c r="V99">
        <v>331.3680943074188</v>
      </c>
      <c r="W99">
        <v>1059.7625907387669</v>
      </c>
      <c r="X99">
        <v>184.26099949593993</v>
      </c>
      <c r="Y99">
        <v>174.91298410701111</v>
      </c>
      <c r="Z99">
        <v>963.56571070471489</v>
      </c>
      <c r="AA99">
        <v>595.75672581599952</v>
      </c>
      <c r="AB99">
        <v>856.98183758926791</v>
      </c>
      <c r="AC99">
        <v>2688.7780885993675</v>
      </c>
      <c r="AD99">
        <v>158.88172536054793</v>
      </c>
      <c r="AE99">
        <v>448.1007464615293</v>
      </c>
      <c r="AF99">
        <v>446.64098489984849</v>
      </c>
    </row>
    <row r="100" spans="1:32" x14ac:dyDescent="0.25">
      <c r="A100" s="193" t="s">
        <v>538</v>
      </c>
      <c r="B100" s="193" t="str">
        <f t="shared" si="1"/>
        <v>2023#40-44</v>
      </c>
      <c r="C100" t="s">
        <v>532</v>
      </c>
      <c r="D100">
        <v>2023</v>
      </c>
      <c r="E100" t="s">
        <v>229</v>
      </c>
      <c r="F100">
        <v>257.12142528432759</v>
      </c>
      <c r="G100">
        <v>2075.1494363796046</v>
      </c>
      <c r="H100">
        <v>369.00698279837991</v>
      </c>
      <c r="I100">
        <v>1271.4014437725095</v>
      </c>
      <c r="J100">
        <v>501.83756651785728</v>
      </c>
      <c r="K100">
        <v>1541.8448301181859</v>
      </c>
      <c r="L100">
        <v>491.5660149707461</v>
      </c>
      <c r="M100">
        <v>598.46107336168222</v>
      </c>
      <c r="N100">
        <v>1176.4807555404077</v>
      </c>
      <c r="O100">
        <v>2268.9559850937585</v>
      </c>
      <c r="P100">
        <v>281.6063761086628</v>
      </c>
      <c r="Q100">
        <v>398.12827243194488</v>
      </c>
      <c r="R100">
        <v>1037.5623065754344</v>
      </c>
      <c r="S100">
        <v>330.35674462376443</v>
      </c>
      <c r="T100">
        <v>640.3220258577021</v>
      </c>
      <c r="U100">
        <v>933.49158339045607</v>
      </c>
      <c r="V100">
        <v>376.30648113105826</v>
      </c>
      <c r="W100">
        <v>1194.4295437136766</v>
      </c>
      <c r="X100">
        <v>175.38793301199607</v>
      </c>
      <c r="Y100">
        <v>188.53651946535888</v>
      </c>
      <c r="Z100">
        <v>1025.9573226168386</v>
      </c>
      <c r="AA100">
        <v>627.87705851914939</v>
      </c>
      <c r="AB100">
        <v>899.09137600268946</v>
      </c>
      <c r="AC100">
        <v>3035.6231152248288</v>
      </c>
      <c r="AD100">
        <v>172.79910302218101</v>
      </c>
      <c r="AE100">
        <v>498.55669773659974</v>
      </c>
      <c r="AF100">
        <v>508.98266816552655</v>
      </c>
    </row>
    <row r="101" spans="1:32" x14ac:dyDescent="0.25">
      <c r="A101" s="193" t="s">
        <v>538</v>
      </c>
      <c r="B101" s="193" t="str">
        <f t="shared" si="1"/>
        <v>2023#45-49</v>
      </c>
      <c r="C101" t="s">
        <v>532</v>
      </c>
      <c r="D101">
        <v>2023</v>
      </c>
      <c r="E101" t="s">
        <v>174</v>
      </c>
      <c r="F101">
        <v>219.28896817871168</v>
      </c>
      <c r="G101">
        <v>1753.0254629414871</v>
      </c>
      <c r="H101">
        <v>386.12390112680129</v>
      </c>
      <c r="I101">
        <v>1236.919741145741</v>
      </c>
      <c r="J101">
        <v>490.79161560001296</v>
      </c>
      <c r="K101">
        <v>1441.0244108022171</v>
      </c>
      <c r="L101">
        <v>418.78412690327332</v>
      </c>
      <c r="M101">
        <v>612.13422332985238</v>
      </c>
      <c r="N101">
        <v>1178.1692690046236</v>
      </c>
      <c r="O101">
        <v>2447.4548512767024</v>
      </c>
      <c r="P101">
        <v>311.47082575701836</v>
      </c>
      <c r="Q101">
        <v>440.64201619090352</v>
      </c>
      <c r="R101">
        <v>1138.8936856717546</v>
      </c>
      <c r="S101">
        <v>382.19619986247636</v>
      </c>
      <c r="T101">
        <v>702.09672845148714</v>
      </c>
      <c r="U101">
        <v>697.73228688890867</v>
      </c>
      <c r="V101">
        <v>383.55720128122675</v>
      </c>
      <c r="W101">
        <v>1150.1720597035837</v>
      </c>
      <c r="X101">
        <v>177.09915984816757</v>
      </c>
      <c r="Y101">
        <v>220.65147016886141</v>
      </c>
      <c r="Z101">
        <v>1019.6507931592525</v>
      </c>
      <c r="AA101">
        <v>553.93608359007112</v>
      </c>
      <c r="AB101">
        <v>817.03743931108636</v>
      </c>
      <c r="AC101">
        <v>3345.5751369805794</v>
      </c>
      <c r="AD101">
        <v>273.78983627678946</v>
      </c>
      <c r="AE101">
        <v>530.56747444791131</v>
      </c>
      <c r="AF101">
        <v>584.68972084058487</v>
      </c>
    </row>
    <row r="102" spans="1:32" x14ac:dyDescent="0.25">
      <c r="A102" s="193" t="s">
        <v>538</v>
      </c>
      <c r="B102" s="193" t="str">
        <f t="shared" si="1"/>
        <v>2023#50-54</v>
      </c>
      <c r="C102" t="s">
        <v>532</v>
      </c>
      <c r="D102">
        <v>2023</v>
      </c>
      <c r="E102" t="s">
        <v>175</v>
      </c>
      <c r="F102">
        <v>298.95133713352988</v>
      </c>
      <c r="G102">
        <v>2082.5016270585338</v>
      </c>
      <c r="H102">
        <v>460.23716798898454</v>
      </c>
      <c r="I102">
        <v>1430.7116676795085</v>
      </c>
      <c r="J102">
        <v>574.24295572471624</v>
      </c>
      <c r="K102">
        <v>1647.1392353365291</v>
      </c>
      <c r="L102">
        <v>611.89368036832366</v>
      </c>
      <c r="M102">
        <v>808.69893160627043</v>
      </c>
      <c r="N102">
        <v>1371.5662932530417</v>
      </c>
      <c r="O102">
        <v>3426.7372771036407</v>
      </c>
      <c r="P102">
        <v>415.79300398835653</v>
      </c>
      <c r="Q102">
        <v>600.713448587946</v>
      </c>
      <c r="R102">
        <v>1386.5431336179495</v>
      </c>
      <c r="S102">
        <v>537.62320520381525</v>
      </c>
      <c r="T102">
        <v>952.74112120227016</v>
      </c>
      <c r="U102">
        <v>711.84715956299442</v>
      </c>
      <c r="V102">
        <v>498.10612767691788</v>
      </c>
      <c r="W102">
        <v>1529.5508413360751</v>
      </c>
      <c r="X102">
        <v>292.0048492564211</v>
      </c>
      <c r="Y102">
        <v>273.00312607785975</v>
      </c>
      <c r="Z102">
        <v>1440.3732441025554</v>
      </c>
      <c r="AA102">
        <v>644.86215803230846</v>
      </c>
      <c r="AB102">
        <v>1031.307531748525</v>
      </c>
      <c r="AC102">
        <v>4053.3241821600704</v>
      </c>
      <c r="AD102">
        <v>359.06828397371436</v>
      </c>
      <c r="AE102">
        <v>740.47096109967515</v>
      </c>
      <c r="AF102">
        <v>603.41008645159195</v>
      </c>
    </row>
    <row r="103" spans="1:32" x14ac:dyDescent="0.25">
      <c r="A103" s="193" t="s">
        <v>538</v>
      </c>
      <c r="B103" s="193" t="str">
        <f t="shared" si="1"/>
        <v>2023#55-59</v>
      </c>
      <c r="C103" t="s">
        <v>532</v>
      </c>
      <c r="D103">
        <v>2023</v>
      </c>
      <c r="E103" t="s">
        <v>177</v>
      </c>
      <c r="F103">
        <v>340.12022447725872</v>
      </c>
      <c r="G103">
        <v>2148.2908762924126</v>
      </c>
      <c r="H103">
        <v>600.54012933591844</v>
      </c>
      <c r="I103">
        <v>1427.6478062017793</v>
      </c>
      <c r="J103">
        <v>753.09750935594423</v>
      </c>
      <c r="K103">
        <v>1778.4791123587684</v>
      </c>
      <c r="L103">
        <v>647.52102063444954</v>
      </c>
      <c r="M103">
        <v>820.9602561827453</v>
      </c>
      <c r="N103">
        <v>1368.4863021216961</v>
      </c>
      <c r="O103">
        <v>3861.7715869529366</v>
      </c>
      <c r="P103">
        <v>466.54514388045231</v>
      </c>
      <c r="Q103">
        <v>779.26121274070078</v>
      </c>
      <c r="R103">
        <v>1433.5687393640876</v>
      </c>
      <c r="S103">
        <v>580.76053688885725</v>
      </c>
      <c r="T103">
        <v>1116.020949612395</v>
      </c>
      <c r="U103">
        <v>632.84623684627763</v>
      </c>
      <c r="V103">
        <v>483.20755950797854</v>
      </c>
      <c r="W103">
        <v>1821.5631582237252</v>
      </c>
      <c r="X103">
        <v>344.26857639108363</v>
      </c>
      <c r="Y103">
        <v>307.12384482750622</v>
      </c>
      <c r="Z103">
        <v>1591.9127743726413</v>
      </c>
      <c r="AA103">
        <v>740.59242336544935</v>
      </c>
      <c r="AB103">
        <v>1123.0881441629249</v>
      </c>
      <c r="AC103">
        <v>4145.0995400800193</v>
      </c>
      <c r="AD103">
        <v>425.66056557493727</v>
      </c>
      <c r="AE103">
        <v>737.21445726450293</v>
      </c>
      <c r="AF103">
        <v>668.74967949511961</v>
      </c>
    </row>
    <row r="104" spans="1:32" x14ac:dyDescent="0.25">
      <c r="A104" s="193" t="s">
        <v>538</v>
      </c>
      <c r="B104" s="193" t="str">
        <f t="shared" si="1"/>
        <v>2023#60-64</v>
      </c>
      <c r="C104" t="s">
        <v>532</v>
      </c>
      <c r="D104">
        <v>2023</v>
      </c>
      <c r="E104" t="s">
        <v>178</v>
      </c>
      <c r="F104">
        <v>331.21570755286848</v>
      </c>
      <c r="G104">
        <v>2005.2692594710802</v>
      </c>
      <c r="H104">
        <v>555.4968358887445</v>
      </c>
      <c r="I104">
        <v>1271.0305462039919</v>
      </c>
      <c r="J104">
        <v>796.02308883408114</v>
      </c>
      <c r="K104">
        <v>1647.8358551154424</v>
      </c>
      <c r="L104">
        <v>617.97425524045366</v>
      </c>
      <c r="M104">
        <v>733.07495221038766</v>
      </c>
      <c r="N104">
        <v>1427.1575112859614</v>
      </c>
      <c r="O104">
        <v>3589.2305154044716</v>
      </c>
      <c r="P104">
        <v>455.85343572864736</v>
      </c>
      <c r="Q104">
        <v>763.73782965273813</v>
      </c>
      <c r="R104">
        <v>1339.9901944854475</v>
      </c>
      <c r="S104">
        <v>585.57650847601872</v>
      </c>
      <c r="T104">
        <v>1020.4549938862966</v>
      </c>
      <c r="U104">
        <v>594.79369205791556</v>
      </c>
      <c r="V104">
        <v>479.44531289524917</v>
      </c>
      <c r="W104">
        <v>1809.8954156140355</v>
      </c>
      <c r="X104">
        <v>335.69163435067964</v>
      </c>
      <c r="Y104">
        <v>321.71025032457862</v>
      </c>
      <c r="Z104">
        <v>1593.4438406823801</v>
      </c>
      <c r="AA104">
        <v>653.32977456579067</v>
      </c>
      <c r="AB104">
        <v>1079.5128585570242</v>
      </c>
      <c r="AC104">
        <v>3685.9468206972447</v>
      </c>
      <c r="AD104">
        <v>377.89528980156757</v>
      </c>
      <c r="AE104">
        <v>744.59365005408642</v>
      </c>
      <c r="AF104">
        <v>635.43787538738684</v>
      </c>
    </row>
    <row r="105" spans="1:32" x14ac:dyDescent="0.25">
      <c r="A105" s="193" t="s">
        <v>538</v>
      </c>
      <c r="B105" s="193" t="str">
        <f t="shared" si="1"/>
        <v>2023#65-69</v>
      </c>
      <c r="C105" t="s">
        <v>532</v>
      </c>
      <c r="D105">
        <v>2023</v>
      </c>
      <c r="E105" t="s">
        <v>230</v>
      </c>
      <c r="F105">
        <v>379.60798224458506</v>
      </c>
      <c r="G105">
        <v>1689.1755901810845</v>
      </c>
      <c r="H105">
        <v>474.80845904880493</v>
      </c>
      <c r="I105">
        <v>1056.2390292680993</v>
      </c>
      <c r="J105">
        <v>740.99809808027521</v>
      </c>
      <c r="K105">
        <v>1330.1670105259495</v>
      </c>
      <c r="L105">
        <v>560.99329700148553</v>
      </c>
      <c r="M105">
        <v>542.60946130844866</v>
      </c>
      <c r="N105">
        <v>1181.0215061683098</v>
      </c>
      <c r="O105">
        <v>3288.5213553992626</v>
      </c>
      <c r="P105">
        <v>426.07330984854207</v>
      </c>
      <c r="Q105">
        <v>658.77756369567123</v>
      </c>
      <c r="R105">
        <v>1067.8412998303083</v>
      </c>
      <c r="S105">
        <v>520.92804374711636</v>
      </c>
      <c r="T105">
        <v>1021.4917193992912</v>
      </c>
      <c r="U105">
        <v>486.37606747090535</v>
      </c>
      <c r="V105">
        <v>444.66504597795131</v>
      </c>
      <c r="W105">
        <v>1622.6589043098556</v>
      </c>
      <c r="X105">
        <v>293.84601882483929</v>
      </c>
      <c r="Y105">
        <v>262.91098692856605</v>
      </c>
      <c r="Z105">
        <v>1313.7112697849821</v>
      </c>
      <c r="AA105">
        <v>548.40273503026037</v>
      </c>
      <c r="AB105">
        <v>995.20691692526975</v>
      </c>
      <c r="AC105">
        <v>3152.3640708842022</v>
      </c>
      <c r="AD105">
        <v>419.29305250056967</v>
      </c>
      <c r="AE105">
        <v>682.16405725430172</v>
      </c>
      <c r="AF105">
        <v>628.15838604916416</v>
      </c>
    </row>
    <row r="106" spans="1:32" x14ac:dyDescent="0.25">
      <c r="A106" s="193" t="s">
        <v>538</v>
      </c>
      <c r="B106" s="193" t="str">
        <f t="shared" si="1"/>
        <v>2023#70-74</v>
      </c>
      <c r="C106" t="s">
        <v>532</v>
      </c>
      <c r="D106">
        <v>2023</v>
      </c>
      <c r="E106" t="s">
        <v>231</v>
      </c>
      <c r="F106">
        <v>370.10366659194892</v>
      </c>
      <c r="G106">
        <v>1426.8546364098752</v>
      </c>
      <c r="H106">
        <v>429.36289152741131</v>
      </c>
      <c r="I106">
        <v>1085.1206511023624</v>
      </c>
      <c r="J106">
        <v>713.55528417755465</v>
      </c>
      <c r="K106">
        <v>1369.8037884295736</v>
      </c>
      <c r="L106">
        <v>460.6678913412677</v>
      </c>
      <c r="M106">
        <v>528.99817303137502</v>
      </c>
      <c r="N106">
        <v>1055.6325915112329</v>
      </c>
      <c r="O106">
        <v>3051.1239079400184</v>
      </c>
      <c r="P106">
        <v>363.92407357470631</v>
      </c>
      <c r="Q106">
        <v>648.46262022721714</v>
      </c>
      <c r="R106">
        <v>1106.1061897690861</v>
      </c>
      <c r="S106">
        <v>509.75407081171676</v>
      </c>
      <c r="T106">
        <v>958.28717068083529</v>
      </c>
      <c r="U106">
        <v>522.92885450796553</v>
      </c>
      <c r="V106">
        <v>458.15619402880418</v>
      </c>
      <c r="W106">
        <v>1473.1681963845385</v>
      </c>
      <c r="X106">
        <v>215.8529703148034</v>
      </c>
      <c r="Y106">
        <v>216.19471704609361</v>
      </c>
      <c r="Z106">
        <v>1371.0172129792163</v>
      </c>
      <c r="AA106">
        <v>560.289200022008</v>
      </c>
      <c r="AB106">
        <v>949.35963724702299</v>
      </c>
      <c r="AC106">
        <v>2947.2292646000842</v>
      </c>
      <c r="AD106">
        <v>397.99918071501804</v>
      </c>
      <c r="AE106">
        <v>616.81074447306298</v>
      </c>
      <c r="AF106">
        <v>584.5651973044894</v>
      </c>
    </row>
    <row r="107" spans="1:32" x14ac:dyDescent="0.25">
      <c r="A107" s="193" t="s">
        <v>538</v>
      </c>
      <c r="B107" s="193" t="str">
        <f t="shared" si="1"/>
        <v>2023#75-79</v>
      </c>
      <c r="C107" t="s">
        <v>532</v>
      </c>
      <c r="D107">
        <v>2023</v>
      </c>
      <c r="E107" t="s">
        <v>232</v>
      </c>
      <c r="F107">
        <v>313.15664461137601</v>
      </c>
      <c r="G107">
        <v>1378.5637073020559</v>
      </c>
      <c r="H107">
        <v>395.76296307542191</v>
      </c>
      <c r="I107">
        <v>1036.0658299508557</v>
      </c>
      <c r="J107">
        <v>689.81366790378206</v>
      </c>
      <c r="K107">
        <v>1213.1304781083863</v>
      </c>
      <c r="L107">
        <v>433.53414157501425</v>
      </c>
      <c r="M107">
        <v>542.70866669708198</v>
      </c>
      <c r="N107">
        <v>1066.8574234449152</v>
      </c>
      <c r="O107">
        <v>2554.5950906089938</v>
      </c>
      <c r="P107">
        <v>300.31942068911894</v>
      </c>
      <c r="Q107">
        <v>655.24885056843164</v>
      </c>
      <c r="R107">
        <v>1027.0875271133893</v>
      </c>
      <c r="S107">
        <v>471.73498724809565</v>
      </c>
      <c r="T107">
        <v>823.53621628575638</v>
      </c>
      <c r="U107">
        <v>415.6612614675621</v>
      </c>
      <c r="V107">
        <v>461.59955435083577</v>
      </c>
      <c r="W107">
        <v>1357.0444606107694</v>
      </c>
      <c r="X107">
        <v>232.22921946862965</v>
      </c>
      <c r="Y107">
        <v>201.99008337779452</v>
      </c>
      <c r="Z107">
        <v>1206.8503336283397</v>
      </c>
      <c r="AA107">
        <v>527.53959464076797</v>
      </c>
      <c r="AB107">
        <v>758.85569408912215</v>
      </c>
      <c r="AC107">
        <v>2663.002527966808</v>
      </c>
      <c r="AD107">
        <v>362.09193793304678</v>
      </c>
      <c r="AE107">
        <v>600.64658132335126</v>
      </c>
      <c r="AF107">
        <v>521.43870471889863</v>
      </c>
    </row>
    <row r="108" spans="1:32" x14ac:dyDescent="0.25">
      <c r="A108" s="193" t="s">
        <v>538</v>
      </c>
      <c r="B108" s="193" t="str">
        <f t="shared" si="1"/>
        <v>2023#80-84</v>
      </c>
      <c r="C108" t="s">
        <v>532</v>
      </c>
      <c r="D108">
        <v>2023</v>
      </c>
      <c r="E108" t="s">
        <v>233</v>
      </c>
      <c r="F108">
        <v>166.46573780394692</v>
      </c>
      <c r="G108">
        <v>827.84980162007002</v>
      </c>
      <c r="H108">
        <v>261.03899916169712</v>
      </c>
      <c r="I108">
        <v>748.851420653991</v>
      </c>
      <c r="J108">
        <v>438.26338250436527</v>
      </c>
      <c r="K108">
        <v>771.29074396286501</v>
      </c>
      <c r="L108">
        <v>270.14526091039897</v>
      </c>
      <c r="M108">
        <v>332.0780630292868</v>
      </c>
      <c r="N108">
        <v>612.19421680584742</v>
      </c>
      <c r="O108">
        <v>1481.3912794474522</v>
      </c>
      <c r="P108">
        <v>146.86248507066364</v>
      </c>
      <c r="Q108">
        <v>432.87097096161426</v>
      </c>
      <c r="R108">
        <v>719.31955633893449</v>
      </c>
      <c r="S108">
        <v>365.13406742341351</v>
      </c>
      <c r="T108">
        <v>520.83502687538112</v>
      </c>
      <c r="U108">
        <v>214.90485380466473</v>
      </c>
      <c r="V108">
        <v>313.27564793298541</v>
      </c>
      <c r="W108">
        <v>840.31786723265566</v>
      </c>
      <c r="X108">
        <v>152.1651752645636</v>
      </c>
      <c r="Y108">
        <v>101.83210972547843</v>
      </c>
      <c r="Z108">
        <v>739.85210585545269</v>
      </c>
      <c r="AA108">
        <v>331.74090978509486</v>
      </c>
      <c r="AB108">
        <v>535.61146782695937</v>
      </c>
      <c r="AC108">
        <v>1628.4709794522969</v>
      </c>
      <c r="AD108">
        <v>258.85116067391715</v>
      </c>
      <c r="AE108">
        <v>368.03952001977893</v>
      </c>
      <c r="AF108">
        <v>330.91767563588633</v>
      </c>
    </row>
    <row r="109" spans="1:32" x14ac:dyDescent="0.25">
      <c r="A109" s="193" t="s">
        <v>538</v>
      </c>
      <c r="B109" s="193" t="str">
        <f t="shared" si="1"/>
        <v>2023#85-89</v>
      </c>
      <c r="C109" t="s">
        <v>532</v>
      </c>
      <c r="D109">
        <v>2023</v>
      </c>
      <c r="E109" t="s">
        <v>534</v>
      </c>
      <c r="F109">
        <v>92.667168018438502</v>
      </c>
      <c r="G109">
        <v>517.10490210132957</v>
      </c>
      <c r="H109">
        <v>141.0059754652446</v>
      </c>
      <c r="I109">
        <v>454.7129533118129</v>
      </c>
      <c r="J109">
        <v>238.08922161192945</v>
      </c>
      <c r="K109">
        <v>440.64203904936767</v>
      </c>
      <c r="L109">
        <v>152.14747820335896</v>
      </c>
      <c r="M109">
        <v>196.84949142130131</v>
      </c>
      <c r="N109">
        <v>352.2547981186824</v>
      </c>
      <c r="O109">
        <v>834.94032696009231</v>
      </c>
      <c r="P109">
        <v>89.043764526497441</v>
      </c>
      <c r="Q109">
        <v>267.00725785227428</v>
      </c>
      <c r="R109">
        <v>405.62173991859385</v>
      </c>
      <c r="S109">
        <v>207.58459793051347</v>
      </c>
      <c r="T109">
        <v>294.07591997082619</v>
      </c>
      <c r="U109">
        <v>130.80209864338633</v>
      </c>
      <c r="V109">
        <v>155.70502163445357</v>
      </c>
      <c r="W109">
        <v>497.36907763508543</v>
      </c>
      <c r="X109">
        <v>85.820260819809505</v>
      </c>
      <c r="Y109">
        <v>82.424094457407961</v>
      </c>
      <c r="Z109">
        <v>417.62373352345583</v>
      </c>
      <c r="AA109">
        <v>177.06861290715244</v>
      </c>
      <c r="AB109">
        <v>289.15572026297303</v>
      </c>
      <c r="AC109">
        <v>989.57670283649622</v>
      </c>
      <c r="AD109">
        <v>114.83741918632792</v>
      </c>
      <c r="AE109">
        <v>203.7267622997332</v>
      </c>
      <c r="AF109">
        <v>151.80455233355758</v>
      </c>
    </row>
    <row r="110" spans="1:32" x14ac:dyDescent="0.25">
      <c r="A110" s="193" t="s">
        <v>538</v>
      </c>
      <c r="B110" s="193" t="str">
        <f t="shared" si="1"/>
        <v>2023#90+</v>
      </c>
      <c r="C110" t="s">
        <v>532</v>
      </c>
      <c r="D110">
        <v>2023</v>
      </c>
      <c r="E110" t="s">
        <v>535</v>
      </c>
      <c r="F110">
        <v>32.554130980427743</v>
      </c>
      <c r="G110">
        <v>239.50593690052651</v>
      </c>
      <c r="H110">
        <v>91.147669695608414</v>
      </c>
      <c r="I110">
        <v>237.22482876750576</v>
      </c>
      <c r="J110">
        <v>137.6871479546877</v>
      </c>
      <c r="K110">
        <v>246.40781877749222</v>
      </c>
      <c r="L110">
        <v>35.44097534408462</v>
      </c>
      <c r="M110">
        <v>85.165446864484039</v>
      </c>
      <c r="N110">
        <v>153.2698493320712</v>
      </c>
      <c r="O110">
        <v>399.53710474152899</v>
      </c>
      <c r="P110">
        <v>66.99666072140829</v>
      </c>
      <c r="Q110">
        <v>114.40900736398922</v>
      </c>
      <c r="R110">
        <v>210.13447606643996</v>
      </c>
      <c r="S110">
        <v>95.326740075087656</v>
      </c>
      <c r="T110">
        <v>130.25686116659523</v>
      </c>
      <c r="U110">
        <v>40.578232982636415</v>
      </c>
      <c r="V110">
        <v>112.68293749244086</v>
      </c>
      <c r="W110">
        <v>218.53827397892502</v>
      </c>
      <c r="X110">
        <v>34.186164890989467</v>
      </c>
      <c r="Y110">
        <v>13.929660122723634</v>
      </c>
      <c r="Z110">
        <v>185.51492383435163</v>
      </c>
      <c r="AA110">
        <v>106.6761993787004</v>
      </c>
      <c r="AB110">
        <v>90.974063427457764</v>
      </c>
      <c r="AC110">
        <v>459.86596381749649</v>
      </c>
      <c r="AD110">
        <v>84.831245164236606</v>
      </c>
      <c r="AE110">
        <v>69.389538437966081</v>
      </c>
      <c r="AF110">
        <v>64.657897977553773</v>
      </c>
    </row>
    <row r="111" spans="1:32" x14ac:dyDescent="0.25">
      <c r="A111" s="193" t="s">
        <v>538</v>
      </c>
      <c r="B111" s="193" t="str">
        <f t="shared" si="1"/>
        <v>2024#0-15</v>
      </c>
      <c r="C111" t="s">
        <v>532</v>
      </c>
      <c r="D111">
        <v>2024</v>
      </c>
      <c r="E111" t="s">
        <v>181</v>
      </c>
      <c r="F111">
        <v>652.49583361471639</v>
      </c>
      <c r="G111">
        <v>6527.5893453741774</v>
      </c>
      <c r="H111">
        <v>1032.2688614234332</v>
      </c>
      <c r="I111">
        <v>4511.3708770024305</v>
      </c>
      <c r="J111">
        <v>1433.3073468180687</v>
      </c>
      <c r="K111">
        <v>3922.2652254461391</v>
      </c>
      <c r="L111">
        <v>1256.2718639527359</v>
      </c>
      <c r="M111">
        <v>1939.2094178574548</v>
      </c>
      <c r="N111">
        <v>3561.0746452602548</v>
      </c>
      <c r="O111">
        <v>7508.042991979989</v>
      </c>
      <c r="P111">
        <v>927.25028819793079</v>
      </c>
      <c r="Q111">
        <v>1096.9524922567457</v>
      </c>
      <c r="R111">
        <v>3103.1836024604768</v>
      </c>
      <c r="S111">
        <v>961.77345119506333</v>
      </c>
      <c r="T111">
        <v>2049.1447148187071</v>
      </c>
      <c r="U111">
        <v>2984.6289873457317</v>
      </c>
      <c r="V111">
        <v>1059.407459140122</v>
      </c>
      <c r="W111">
        <v>3845.2294097733838</v>
      </c>
      <c r="X111">
        <v>516.34866591939522</v>
      </c>
      <c r="Y111">
        <v>634.20453169486905</v>
      </c>
      <c r="Z111">
        <v>3464.7783871659458</v>
      </c>
      <c r="AA111">
        <v>1823.2479542939232</v>
      </c>
      <c r="AB111">
        <v>2819.3552670106174</v>
      </c>
      <c r="AC111">
        <v>8376.4961667929383</v>
      </c>
      <c r="AD111">
        <v>525.42644252575531</v>
      </c>
      <c r="AE111">
        <v>1475.8657045213938</v>
      </c>
      <c r="AF111">
        <v>1505.376430245256</v>
      </c>
    </row>
    <row r="112" spans="1:32" x14ac:dyDescent="0.25">
      <c r="A112" s="193" t="s">
        <v>538</v>
      </c>
      <c r="B112" s="193" t="str">
        <f t="shared" si="1"/>
        <v>2024#16-19</v>
      </c>
      <c r="C112" t="s">
        <v>532</v>
      </c>
      <c r="D112">
        <v>2024</v>
      </c>
      <c r="E112" t="s">
        <v>533</v>
      </c>
      <c r="F112">
        <v>161.90203546526098</v>
      </c>
      <c r="G112">
        <v>1260.8078322983254</v>
      </c>
      <c r="H112">
        <v>253.96888468284789</v>
      </c>
      <c r="I112">
        <v>862.22563603009689</v>
      </c>
      <c r="J112">
        <v>310.64606993161578</v>
      </c>
      <c r="K112">
        <v>955.07322700048894</v>
      </c>
      <c r="L112">
        <v>280.51268480972806</v>
      </c>
      <c r="M112">
        <v>436.92458939505468</v>
      </c>
      <c r="N112">
        <v>749.42936813567155</v>
      </c>
      <c r="O112">
        <v>1603.3914373463131</v>
      </c>
      <c r="P112">
        <v>268.67210627387959</v>
      </c>
      <c r="Q112">
        <v>311.16097443501531</v>
      </c>
      <c r="R112">
        <v>881.83033937072105</v>
      </c>
      <c r="S112">
        <v>284.10437009382065</v>
      </c>
      <c r="T112">
        <v>408.96749372057036</v>
      </c>
      <c r="U112">
        <v>439.43632002254162</v>
      </c>
      <c r="V112">
        <v>165.65994783097105</v>
      </c>
      <c r="W112">
        <v>1166.5686576211249</v>
      </c>
      <c r="X112">
        <v>128.21750196142156</v>
      </c>
      <c r="Y112">
        <v>164.97608247181932</v>
      </c>
      <c r="Z112">
        <v>722.07942360073503</v>
      </c>
      <c r="AA112">
        <v>400.61950822900326</v>
      </c>
      <c r="AB112">
        <v>688.29975460817309</v>
      </c>
      <c r="AC112">
        <v>2241.5023097786825</v>
      </c>
      <c r="AD112">
        <v>179.14937365548656</v>
      </c>
      <c r="AE112">
        <v>332.54800837525488</v>
      </c>
      <c r="AF112">
        <v>374.00538168338187</v>
      </c>
    </row>
    <row r="113" spans="1:32" x14ac:dyDescent="0.25">
      <c r="A113" s="193" t="s">
        <v>538</v>
      </c>
      <c r="B113" s="193" t="str">
        <f t="shared" si="1"/>
        <v>2024#20-24</v>
      </c>
      <c r="C113" t="s">
        <v>532</v>
      </c>
      <c r="D113">
        <v>2024</v>
      </c>
      <c r="E113" t="s">
        <v>168</v>
      </c>
      <c r="F113">
        <v>121.36930333724291</v>
      </c>
      <c r="G113">
        <v>1163.957479059417</v>
      </c>
      <c r="H113">
        <v>242.70650044113819</v>
      </c>
      <c r="I113">
        <v>663.65645829435823</v>
      </c>
      <c r="J113">
        <v>229.03469454301074</v>
      </c>
      <c r="K113">
        <v>974.50531146840081</v>
      </c>
      <c r="L113">
        <v>271.80352660311246</v>
      </c>
      <c r="M113">
        <v>337.9652468952745</v>
      </c>
      <c r="N113">
        <v>674.00560504641317</v>
      </c>
      <c r="O113">
        <v>1733.491436288394</v>
      </c>
      <c r="P113">
        <v>205.45392457835999</v>
      </c>
      <c r="Q113">
        <v>219.69144377790681</v>
      </c>
      <c r="R113">
        <v>1199.7209777859193</v>
      </c>
      <c r="S113">
        <v>197.40446075625525</v>
      </c>
      <c r="T113">
        <v>365.29515003062681</v>
      </c>
      <c r="U113">
        <v>410.40863879039023</v>
      </c>
      <c r="V113">
        <v>201.55181919897046</v>
      </c>
      <c r="W113">
        <v>1109.1783828610969</v>
      </c>
      <c r="X113">
        <v>109.25916984120227</v>
      </c>
      <c r="Y113">
        <v>138.65597340989331</v>
      </c>
      <c r="Z113">
        <v>824.95800618692488</v>
      </c>
      <c r="AA113">
        <v>468.1014701042825</v>
      </c>
      <c r="AB113">
        <v>485.34945779067402</v>
      </c>
      <c r="AC113">
        <v>1867.5458789189136</v>
      </c>
      <c r="AD113">
        <v>153.9698641213057</v>
      </c>
      <c r="AE113">
        <v>335.22220364803457</v>
      </c>
      <c r="AF113">
        <v>336.464319521329</v>
      </c>
    </row>
    <row r="114" spans="1:32" x14ac:dyDescent="0.25">
      <c r="A114" s="193" t="s">
        <v>538</v>
      </c>
      <c r="B114" s="193" t="str">
        <f t="shared" si="1"/>
        <v>2024#25-29</v>
      </c>
      <c r="C114" t="s">
        <v>532</v>
      </c>
      <c r="D114">
        <v>2024</v>
      </c>
      <c r="E114" t="s">
        <v>226</v>
      </c>
      <c r="F114">
        <v>107.08096981539251</v>
      </c>
      <c r="G114">
        <v>1769.7755432771164</v>
      </c>
      <c r="H114">
        <v>270.61085119241761</v>
      </c>
      <c r="I114">
        <v>827.73595236687152</v>
      </c>
      <c r="J114">
        <v>263.204141040727</v>
      </c>
      <c r="K114">
        <v>1290.7834574158762</v>
      </c>
      <c r="L114">
        <v>387.87537389403093</v>
      </c>
      <c r="M114">
        <v>355.6362331269487</v>
      </c>
      <c r="N114">
        <v>939.56759612860583</v>
      </c>
      <c r="O114">
        <v>1943.0863978991254</v>
      </c>
      <c r="P114">
        <v>165.57091297607204</v>
      </c>
      <c r="Q114">
        <v>215.30798653262505</v>
      </c>
      <c r="R114">
        <v>1036.7224106210015</v>
      </c>
      <c r="S114">
        <v>168.4218881148912</v>
      </c>
      <c r="T114">
        <v>399.22930417630693</v>
      </c>
      <c r="U114">
        <v>685.97957325046968</v>
      </c>
      <c r="V114">
        <v>233.67066553080554</v>
      </c>
      <c r="W114">
        <v>1160.9424778536231</v>
      </c>
      <c r="X114">
        <v>71.876948640237345</v>
      </c>
      <c r="Y114">
        <v>143.29626113319671</v>
      </c>
      <c r="Z114">
        <v>949.9756981827411</v>
      </c>
      <c r="AA114">
        <v>465.18792947180123</v>
      </c>
      <c r="AB114">
        <v>638.21850358197207</v>
      </c>
      <c r="AC114">
        <v>2147.723233386509</v>
      </c>
      <c r="AD114">
        <v>153.72503071500847</v>
      </c>
      <c r="AE114">
        <v>370.67573973016039</v>
      </c>
      <c r="AF114">
        <v>334.01144147619488</v>
      </c>
    </row>
    <row r="115" spans="1:32" x14ac:dyDescent="0.25">
      <c r="A115" s="193" t="s">
        <v>538</v>
      </c>
      <c r="B115" s="193" t="str">
        <f t="shared" si="1"/>
        <v>2024#30-34</v>
      </c>
      <c r="C115" t="s">
        <v>532</v>
      </c>
      <c r="D115">
        <v>2024</v>
      </c>
      <c r="E115" t="s">
        <v>227</v>
      </c>
      <c r="F115">
        <v>142.60132335974222</v>
      </c>
      <c r="G115">
        <v>2099.3926374898065</v>
      </c>
      <c r="H115">
        <v>286.52480860685148</v>
      </c>
      <c r="I115">
        <v>1067.5386481488306</v>
      </c>
      <c r="J115">
        <v>365.78239399266221</v>
      </c>
      <c r="K115">
        <v>1285.0120745914155</v>
      </c>
      <c r="L115">
        <v>416.40040591529578</v>
      </c>
      <c r="M115">
        <v>466.11864291811349</v>
      </c>
      <c r="N115">
        <v>1103.2994522567988</v>
      </c>
      <c r="O115">
        <v>2207.5673827382388</v>
      </c>
      <c r="P115">
        <v>163.84761705799491</v>
      </c>
      <c r="Q115">
        <v>236.34361215929732</v>
      </c>
      <c r="R115">
        <v>1037.0977316153787</v>
      </c>
      <c r="S115">
        <v>213.5732216110614</v>
      </c>
      <c r="T115">
        <v>486.30746288525734</v>
      </c>
      <c r="U115">
        <v>801.81050098787</v>
      </c>
      <c r="V115">
        <v>350.65667766769513</v>
      </c>
      <c r="W115">
        <v>1068.0711109147169</v>
      </c>
      <c r="X115">
        <v>134.71063409207636</v>
      </c>
      <c r="Y115">
        <v>137.78800886591995</v>
      </c>
      <c r="Z115">
        <v>1039.1801934016014</v>
      </c>
      <c r="AA115">
        <v>479.8290235729641</v>
      </c>
      <c r="AB115">
        <v>846.71918365047247</v>
      </c>
      <c r="AC115">
        <v>2476.3630958634158</v>
      </c>
      <c r="AD115">
        <v>152.2307968949267</v>
      </c>
      <c r="AE115">
        <v>365.26341252395798</v>
      </c>
      <c r="AF115">
        <v>414.27692516184527</v>
      </c>
    </row>
    <row r="116" spans="1:32" x14ac:dyDescent="0.25">
      <c r="A116" s="193" t="s">
        <v>538</v>
      </c>
      <c r="B116" s="193" t="str">
        <f t="shared" si="1"/>
        <v>2024#35-39</v>
      </c>
      <c r="C116" t="s">
        <v>532</v>
      </c>
      <c r="D116">
        <v>2024</v>
      </c>
      <c r="E116" t="s">
        <v>228</v>
      </c>
      <c r="F116">
        <v>144.09085957500793</v>
      </c>
      <c r="G116">
        <v>2178.8657048345453</v>
      </c>
      <c r="H116">
        <v>327.55491270470242</v>
      </c>
      <c r="I116">
        <v>1366.6650098472464</v>
      </c>
      <c r="J116">
        <v>439.26781338625381</v>
      </c>
      <c r="K116">
        <v>1385.4333215722263</v>
      </c>
      <c r="L116">
        <v>504.54905768377114</v>
      </c>
      <c r="M116">
        <v>578.65500283292067</v>
      </c>
      <c r="N116">
        <v>1175.7280225364161</v>
      </c>
      <c r="O116">
        <v>2263.5565061397492</v>
      </c>
      <c r="P116">
        <v>221.87631573042438</v>
      </c>
      <c r="Q116">
        <v>294.63004490215872</v>
      </c>
      <c r="R116">
        <v>991.16582517568793</v>
      </c>
      <c r="S116">
        <v>261.08197428078836</v>
      </c>
      <c r="T116">
        <v>582.30220909292063</v>
      </c>
      <c r="U116">
        <v>929.55497973160891</v>
      </c>
      <c r="V116">
        <v>348.73694115460853</v>
      </c>
      <c r="W116">
        <v>1104.4760299834506</v>
      </c>
      <c r="X116">
        <v>169.51728191537524</v>
      </c>
      <c r="Y116">
        <v>185.73711968002496</v>
      </c>
      <c r="Z116">
        <v>969.9537138522744</v>
      </c>
      <c r="AA116">
        <v>613.64740070062908</v>
      </c>
      <c r="AB116">
        <v>865.94694826345835</v>
      </c>
      <c r="AC116">
        <v>2729.4452893775892</v>
      </c>
      <c r="AD116">
        <v>157.40200015099487</v>
      </c>
      <c r="AE116">
        <v>455.4001124696664</v>
      </c>
      <c r="AF116">
        <v>466.62141356407756</v>
      </c>
    </row>
    <row r="117" spans="1:32" x14ac:dyDescent="0.25">
      <c r="A117" s="193" t="s">
        <v>538</v>
      </c>
      <c r="B117" s="193" t="str">
        <f t="shared" si="1"/>
        <v>2024#40-44</v>
      </c>
      <c r="C117" t="s">
        <v>532</v>
      </c>
      <c r="D117">
        <v>2024</v>
      </c>
      <c r="E117" t="s">
        <v>229</v>
      </c>
      <c r="F117">
        <v>248.39105193568594</v>
      </c>
      <c r="G117">
        <v>2183.5878021277026</v>
      </c>
      <c r="H117">
        <v>367.5446329971673</v>
      </c>
      <c r="I117">
        <v>1273.2907566825647</v>
      </c>
      <c r="J117">
        <v>504.59717043945403</v>
      </c>
      <c r="K117">
        <v>1473.662331357529</v>
      </c>
      <c r="L117">
        <v>480.99680122888378</v>
      </c>
      <c r="M117">
        <v>623.05585492708883</v>
      </c>
      <c r="N117">
        <v>1193.3233088176944</v>
      </c>
      <c r="O117">
        <v>2302.6696023783425</v>
      </c>
      <c r="P117">
        <v>267.55479661727583</v>
      </c>
      <c r="Q117">
        <v>393.80823079885192</v>
      </c>
      <c r="R117">
        <v>1054.4583194480529</v>
      </c>
      <c r="S117">
        <v>342.55496422354224</v>
      </c>
      <c r="T117">
        <v>639.90441607893672</v>
      </c>
      <c r="U117">
        <v>971.57669091651996</v>
      </c>
      <c r="V117">
        <v>354.13591699377912</v>
      </c>
      <c r="W117">
        <v>1181.6715027839721</v>
      </c>
      <c r="X117">
        <v>184.7213516960972</v>
      </c>
      <c r="Y117">
        <v>186.41192899139514</v>
      </c>
      <c r="Z117">
        <v>1011.5480518102054</v>
      </c>
      <c r="AA117">
        <v>645.39934799512298</v>
      </c>
      <c r="AB117">
        <v>903.27136794224634</v>
      </c>
      <c r="AC117">
        <v>2986.8133879786601</v>
      </c>
      <c r="AD117">
        <v>165.64101974069857</v>
      </c>
      <c r="AE117">
        <v>476.95589580604866</v>
      </c>
      <c r="AF117">
        <v>517.30957845188323</v>
      </c>
    </row>
    <row r="118" spans="1:32" x14ac:dyDescent="0.25">
      <c r="A118" s="193" t="s">
        <v>538</v>
      </c>
      <c r="B118" s="193" t="str">
        <f t="shared" si="1"/>
        <v>2024#45-49</v>
      </c>
      <c r="C118" t="s">
        <v>532</v>
      </c>
      <c r="D118">
        <v>2024</v>
      </c>
      <c r="E118" t="s">
        <v>174</v>
      </c>
      <c r="F118">
        <v>236.84324681213394</v>
      </c>
      <c r="G118">
        <v>1783.8721834765229</v>
      </c>
      <c r="H118">
        <v>394.14601549987071</v>
      </c>
      <c r="I118">
        <v>1252.5649422502745</v>
      </c>
      <c r="J118">
        <v>474.73504905035134</v>
      </c>
      <c r="K118">
        <v>1428.1361756678389</v>
      </c>
      <c r="L118">
        <v>444.28096301543627</v>
      </c>
      <c r="M118">
        <v>636.2008627327973</v>
      </c>
      <c r="N118">
        <v>1209.8557059793609</v>
      </c>
      <c r="O118">
        <v>2372.4337886655426</v>
      </c>
      <c r="P118">
        <v>311.59761761677316</v>
      </c>
      <c r="Q118">
        <v>438.72656789511507</v>
      </c>
      <c r="R118">
        <v>1092.0443163427249</v>
      </c>
      <c r="S118">
        <v>371.15155807321571</v>
      </c>
      <c r="T118">
        <v>694.45623814398323</v>
      </c>
      <c r="U118">
        <v>738.1050829599119</v>
      </c>
      <c r="V118">
        <v>395.37598435084772</v>
      </c>
      <c r="W118">
        <v>1149.3129247087516</v>
      </c>
      <c r="X118">
        <v>167.5551332334507</v>
      </c>
      <c r="Y118">
        <v>200.85404177199243</v>
      </c>
      <c r="Z118">
        <v>1030.950202521738</v>
      </c>
      <c r="AA118">
        <v>577.20134452909156</v>
      </c>
      <c r="AB118">
        <v>826.30927292677461</v>
      </c>
      <c r="AC118">
        <v>3242.6373993864158</v>
      </c>
      <c r="AD118">
        <v>260.12703463082522</v>
      </c>
      <c r="AE118">
        <v>517.00112475788524</v>
      </c>
      <c r="AF118">
        <v>557.28180951751006</v>
      </c>
    </row>
    <row r="119" spans="1:32" x14ac:dyDescent="0.25">
      <c r="A119" s="193" t="s">
        <v>538</v>
      </c>
      <c r="B119" s="193" t="str">
        <f t="shared" si="1"/>
        <v>2024#50-54</v>
      </c>
      <c r="C119" t="s">
        <v>532</v>
      </c>
      <c r="D119">
        <v>2024</v>
      </c>
      <c r="E119" t="s">
        <v>175</v>
      </c>
      <c r="F119">
        <v>275.67106263112112</v>
      </c>
      <c r="G119">
        <v>1996.7925408330889</v>
      </c>
      <c r="H119">
        <v>470.18757708774933</v>
      </c>
      <c r="I119">
        <v>1354.2917649567823</v>
      </c>
      <c r="J119">
        <v>555.80675669823768</v>
      </c>
      <c r="K119">
        <v>1637.6925766309232</v>
      </c>
      <c r="L119">
        <v>584.24125810036492</v>
      </c>
      <c r="M119">
        <v>796.52332960774311</v>
      </c>
      <c r="N119">
        <v>1318.7852370874191</v>
      </c>
      <c r="O119">
        <v>3293.451523148753</v>
      </c>
      <c r="P119">
        <v>409.7260549072713</v>
      </c>
      <c r="Q119">
        <v>583.45119946742057</v>
      </c>
      <c r="R119">
        <v>1333.4777761654382</v>
      </c>
      <c r="S119">
        <v>536.4828276378546</v>
      </c>
      <c r="T119">
        <v>917.81305946297402</v>
      </c>
      <c r="U119">
        <v>713.61606414310666</v>
      </c>
      <c r="V119">
        <v>488.28093459245224</v>
      </c>
      <c r="W119">
        <v>1495.1864377057673</v>
      </c>
      <c r="X119">
        <v>280.77414424437995</v>
      </c>
      <c r="Y119">
        <v>256.69211051961594</v>
      </c>
      <c r="Z119">
        <v>1346.7467924594296</v>
      </c>
      <c r="AA119">
        <v>616.74340576086809</v>
      </c>
      <c r="AB119">
        <v>1018.7809891409905</v>
      </c>
      <c r="AC119">
        <v>4006.1271518161066</v>
      </c>
      <c r="AD119">
        <v>346.71112603251902</v>
      </c>
      <c r="AE119">
        <v>713.33204093241875</v>
      </c>
      <c r="AF119">
        <v>602.02554875144733</v>
      </c>
    </row>
    <row r="120" spans="1:32" x14ac:dyDescent="0.25">
      <c r="A120" s="193" t="s">
        <v>538</v>
      </c>
      <c r="B120" s="193" t="str">
        <f t="shared" si="1"/>
        <v>2024#55-59</v>
      </c>
      <c r="C120" t="s">
        <v>532</v>
      </c>
      <c r="D120">
        <v>2024</v>
      </c>
      <c r="E120" t="s">
        <v>177</v>
      </c>
      <c r="F120">
        <v>331.60027156450849</v>
      </c>
      <c r="G120">
        <v>2181.8875027473027</v>
      </c>
      <c r="H120">
        <v>569.19123495028794</v>
      </c>
      <c r="I120">
        <v>1475.4371785159829</v>
      </c>
      <c r="J120">
        <v>730.37854573215247</v>
      </c>
      <c r="K120">
        <v>1766.3809310601287</v>
      </c>
      <c r="L120">
        <v>661.44689006577505</v>
      </c>
      <c r="M120">
        <v>808.13626632279875</v>
      </c>
      <c r="N120">
        <v>1397.802940803173</v>
      </c>
      <c r="O120">
        <v>3906.1209287972197</v>
      </c>
      <c r="P120">
        <v>459.0259068925194</v>
      </c>
      <c r="Q120">
        <v>762.69414370476352</v>
      </c>
      <c r="R120">
        <v>1464.4264458108296</v>
      </c>
      <c r="S120">
        <v>570.38723335080545</v>
      </c>
      <c r="T120">
        <v>1086.0809299636894</v>
      </c>
      <c r="U120">
        <v>644.32746566059461</v>
      </c>
      <c r="V120">
        <v>492.31406966485753</v>
      </c>
      <c r="W120">
        <v>1845.4729985446638</v>
      </c>
      <c r="X120">
        <v>342.00136607486814</v>
      </c>
      <c r="Y120">
        <v>324.44195690133711</v>
      </c>
      <c r="Z120">
        <v>1595.8713290575124</v>
      </c>
      <c r="AA120">
        <v>718.46515290655736</v>
      </c>
      <c r="AB120">
        <v>1120.5853028270467</v>
      </c>
      <c r="AC120">
        <v>4096.8368348929471</v>
      </c>
      <c r="AD120">
        <v>394.43417804786634</v>
      </c>
      <c r="AE120">
        <v>739.05053018271599</v>
      </c>
      <c r="AF120">
        <v>661.40485076311279</v>
      </c>
    </row>
    <row r="121" spans="1:32" x14ac:dyDescent="0.25">
      <c r="A121" s="193" t="s">
        <v>538</v>
      </c>
      <c r="B121" s="193" t="str">
        <f t="shared" si="1"/>
        <v>2024#60-64</v>
      </c>
      <c r="C121" t="s">
        <v>532</v>
      </c>
      <c r="D121">
        <v>2024</v>
      </c>
      <c r="E121" t="s">
        <v>178</v>
      </c>
      <c r="F121">
        <v>333.54203362973658</v>
      </c>
      <c r="G121">
        <v>2052.2673467639261</v>
      </c>
      <c r="H121">
        <v>581.62936172905415</v>
      </c>
      <c r="I121">
        <v>1328.7340563533312</v>
      </c>
      <c r="J121">
        <v>823.98128771407039</v>
      </c>
      <c r="K121">
        <v>1698.9379214666913</v>
      </c>
      <c r="L121">
        <v>642.9459953242548</v>
      </c>
      <c r="M121">
        <v>769.26165089184656</v>
      </c>
      <c r="N121">
        <v>1398.2260155163929</v>
      </c>
      <c r="O121">
        <v>3684.5896888194384</v>
      </c>
      <c r="P121">
        <v>449.45503712243851</v>
      </c>
      <c r="Q121">
        <v>784.25040879836354</v>
      </c>
      <c r="R121">
        <v>1385.8861861542503</v>
      </c>
      <c r="S121">
        <v>585.91677243266179</v>
      </c>
      <c r="T121">
        <v>1044.5765941660075</v>
      </c>
      <c r="U121">
        <v>618.29791595996403</v>
      </c>
      <c r="V121">
        <v>504.32266272794845</v>
      </c>
      <c r="W121">
        <v>1786.5105362785966</v>
      </c>
      <c r="X121">
        <v>333.92279545291979</v>
      </c>
      <c r="Y121">
        <v>317.5905067347785</v>
      </c>
      <c r="Z121">
        <v>1653.796649889437</v>
      </c>
      <c r="AA121">
        <v>699.60724642532409</v>
      </c>
      <c r="AB121">
        <v>1096.7330134498754</v>
      </c>
      <c r="AC121">
        <v>3850.1903375701986</v>
      </c>
      <c r="AD121">
        <v>414.50181884417168</v>
      </c>
      <c r="AE121">
        <v>770.20542973524812</v>
      </c>
      <c r="AF121">
        <v>638.87240850338128</v>
      </c>
    </row>
    <row r="122" spans="1:32" x14ac:dyDescent="0.25">
      <c r="A122" s="193" t="s">
        <v>538</v>
      </c>
      <c r="B122" s="193" t="str">
        <f t="shared" si="1"/>
        <v>2024#65-69</v>
      </c>
      <c r="C122" t="s">
        <v>532</v>
      </c>
      <c r="D122">
        <v>2024</v>
      </c>
      <c r="E122" t="s">
        <v>230</v>
      </c>
      <c r="F122">
        <v>370.92114134274323</v>
      </c>
      <c r="G122">
        <v>1744.6934463009125</v>
      </c>
      <c r="H122">
        <v>498.70217063418886</v>
      </c>
      <c r="I122">
        <v>1116.0886229543901</v>
      </c>
      <c r="J122">
        <v>768.65107501052603</v>
      </c>
      <c r="K122">
        <v>1388.9582815185024</v>
      </c>
      <c r="L122">
        <v>560.82017412246432</v>
      </c>
      <c r="M122">
        <v>589.80631841682589</v>
      </c>
      <c r="N122">
        <v>1251.7655879972954</v>
      </c>
      <c r="O122">
        <v>3360.7849773570406</v>
      </c>
      <c r="P122">
        <v>443.29982039583115</v>
      </c>
      <c r="Q122">
        <v>694.26714467468923</v>
      </c>
      <c r="R122">
        <v>1066.9680339333788</v>
      </c>
      <c r="S122">
        <v>534.01067037330051</v>
      </c>
      <c r="T122">
        <v>1047.6636951055602</v>
      </c>
      <c r="U122">
        <v>497.13314532848949</v>
      </c>
      <c r="V122">
        <v>456.10759415387258</v>
      </c>
      <c r="W122">
        <v>1677.2827949988459</v>
      </c>
      <c r="X122">
        <v>302.66947948703535</v>
      </c>
      <c r="Y122">
        <v>261.44978744845503</v>
      </c>
      <c r="Z122">
        <v>1321.1127868245553</v>
      </c>
      <c r="AA122">
        <v>558.61675617809919</v>
      </c>
      <c r="AB122">
        <v>999.13748163106425</v>
      </c>
      <c r="AC122">
        <v>3188.9067818172825</v>
      </c>
      <c r="AD122">
        <v>393.16225714328948</v>
      </c>
      <c r="AE122">
        <v>684.47251678514863</v>
      </c>
      <c r="AF122">
        <v>619.83380700714247</v>
      </c>
    </row>
    <row r="123" spans="1:32" x14ac:dyDescent="0.25">
      <c r="A123" s="193" t="s">
        <v>538</v>
      </c>
      <c r="B123" s="193" t="str">
        <f t="shared" si="1"/>
        <v>2024#70-74</v>
      </c>
      <c r="C123" t="s">
        <v>532</v>
      </c>
      <c r="D123">
        <v>2024</v>
      </c>
      <c r="E123" t="s">
        <v>231</v>
      </c>
      <c r="F123">
        <v>354.96608222403916</v>
      </c>
      <c r="G123">
        <v>1445.0659631641861</v>
      </c>
      <c r="H123">
        <v>444.80659318960096</v>
      </c>
      <c r="I123">
        <v>1083.0601619853951</v>
      </c>
      <c r="J123">
        <v>675.87570847460506</v>
      </c>
      <c r="K123">
        <v>1364.2811686293219</v>
      </c>
      <c r="L123">
        <v>456.95507582397067</v>
      </c>
      <c r="M123">
        <v>516.98130129953813</v>
      </c>
      <c r="N123">
        <v>1044.2507487695716</v>
      </c>
      <c r="O123">
        <v>3009.3949622497598</v>
      </c>
      <c r="P123">
        <v>342.82008058570568</v>
      </c>
      <c r="Q123">
        <v>644.91930062134179</v>
      </c>
      <c r="R123">
        <v>1097.8849611942053</v>
      </c>
      <c r="S123">
        <v>492.53234340645918</v>
      </c>
      <c r="T123">
        <v>966.88310684950523</v>
      </c>
      <c r="U123">
        <v>507.22432103928969</v>
      </c>
      <c r="V123">
        <v>455.36802905258594</v>
      </c>
      <c r="W123">
        <v>1494.028086967272</v>
      </c>
      <c r="X123">
        <v>209.95523840830538</v>
      </c>
      <c r="Y123">
        <v>229.87437167134016</v>
      </c>
      <c r="Z123">
        <v>1345.8954757453748</v>
      </c>
      <c r="AA123">
        <v>543.41896291301305</v>
      </c>
      <c r="AB123">
        <v>945.29184110735173</v>
      </c>
      <c r="AC123">
        <v>2937.9815749475965</v>
      </c>
      <c r="AD123">
        <v>404.32218112442996</v>
      </c>
      <c r="AE123">
        <v>615.54162632248006</v>
      </c>
      <c r="AF123">
        <v>580.92827239651172</v>
      </c>
    </row>
    <row r="124" spans="1:32" x14ac:dyDescent="0.25">
      <c r="A124" s="193" t="s">
        <v>538</v>
      </c>
      <c r="B124" s="193" t="str">
        <f t="shared" si="1"/>
        <v>2024#75-79</v>
      </c>
      <c r="C124" t="s">
        <v>532</v>
      </c>
      <c r="D124">
        <v>2024</v>
      </c>
      <c r="E124" t="s">
        <v>232</v>
      </c>
      <c r="F124">
        <v>345.17492569021908</v>
      </c>
      <c r="G124">
        <v>1407.7385996733192</v>
      </c>
      <c r="H124">
        <v>380.18993127024089</v>
      </c>
      <c r="I124">
        <v>1029.1977316990815</v>
      </c>
      <c r="J124">
        <v>717.00952776292013</v>
      </c>
      <c r="K124">
        <v>1236.042716614626</v>
      </c>
      <c r="L124">
        <v>409.02449523706764</v>
      </c>
      <c r="M124">
        <v>544.13737501135756</v>
      </c>
      <c r="N124">
        <v>1080.0977857081555</v>
      </c>
      <c r="O124">
        <v>2626.7352978960043</v>
      </c>
      <c r="P124">
        <v>319.12462090658084</v>
      </c>
      <c r="Q124">
        <v>621.983583395398</v>
      </c>
      <c r="R124">
        <v>1052.8499471095563</v>
      </c>
      <c r="S124">
        <v>475.77034407662751</v>
      </c>
      <c r="T124">
        <v>847.51170899535873</v>
      </c>
      <c r="U124">
        <v>443.05582891426354</v>
      </c>
      <c r="V124">
        <v>465.42042325982158</v>
      </c>
      <c r="W124">
        <v>1369.4916659339406</v>
      </c>
      <c r="X124">
        <v>236.40655072533019</v>
      </c>
      <c r="Y124">
        <v>201.7499884497434</v>
      </c>
      <c r="Z124">
        <v>1245.3679827678661</v>
      </c>
      <c r="AA124">
        <v>544.40204952146632</v>
      </c>
      <c r="AB124">
        <v>811.02788711218705</v>
      </c>
      <c r="AC124">
        <v>2789.0492848893768</v>
      </c>
      <c r="AD124">
        <v>356.96142620895273</v>
      </c>
      <c r="AE124">
        <v>604.27901651828972</v>
      </c>
      <c r="AF124">
        <v>551.54339550980308</v>
      </c>
    </row>
    <row r="125" spans="1:32" x14ac:dyDescent="0.25">
      <c r="A125" s="193" t="s">
        <v>538</v>
      </c>
      <c r="B125" s="193" t="str">
        <f t="shared" si="1"/>
        <v>2024#80-84</v>
      </c>
      <c r="C125" t="s">
        <v>532</v>
      </c>
      <c r="D125">
        <v>2024</v>
      </c>
      <c r="E125" t="s">
        <v>233</v>
      </c>
      <c r="F125">
        <v>164.58851678989288</v>
      </c>
      <c r="G125">
        <v>851.13863314144783</v>
      </c>
      <c r="H125">
        <v>287.19310045692811</v>
      </c>
      <c r="I125">
        <v>773.23325191105369</v>
      </c>
      <c r="J125">
        <v>469.74727156939173</v>
      </c>
      <c r="K125">
        <v>829.34934077091111</v>
      </c>
      <c r="L125">
        <v>312.74496921301608</v>
      </c>
      <c r="M125">
        <v>363.97729155160596</v>
      </c>
      <c r="N125">
        <v>650.27677652112766</v>
      </c>
      <c r="O125">
        <v>1583.4751474761943</v>
      </c>
      <c r="P125">
        <v>156.8298044760906</v>
      </c>
      <c r="Q125">
        <v>479.57399611536351</v>
      </c>
      <c r="R125">
        <v>757.47687184563301</v>
      </c>
      <c r="S125">
        <v>380.47287925709469</v>
      </c>
      <c r="T125">
        <v>539.25259213431775</v>
      </c>
      <c r="U125">
        <v>226.03901674514097</v>
      </c>
      <c r="V125">
        <v>339.48440079764441</v>
      </c>
      <c r="W125">
        <v>876.18272886131467</v>
      </c>
      <c r="X125">
        <v>167.65265460317369</v>
      </c>
      <c r="Y125">
        <v>112.94163868582254</v>
      </c>
      <c r="Z125">
        <v>800.55410968198362</v>
      </c>
      <c r="AA125">
        <v>361.65414506387162</v>
      </c>
      <c r="AB125">
        <v>541.52687401066282</v>
      </c>
      <c r="AC125">
        <v>1668.8935198297836</v>
      </c>
      <c r="AD125">
        <v>264.23602807997304</v>
      </c>
      <c r="AE125">
        <v>380.30830109291605</v>
      </c>
      <c r="AF125">
        <v>350.16318500041865</v>
      </c>
    </row>
    <row r="126" spans="1:32" x14ac:dyDescent="0.25">
      <c r="A126" s="193" t="s">
        <v>538</v>
      </c>
      <c r="B126" s="193" t="str">
        <f t="shared" si="1"/>
        <v>2024#85-89</v>
      </c>
      <c r="C126" t="s">
        <v>532</v>
      </c>
      <c r="D126">
        <v>2024</v>
      </c>
      <c r="E126" t="s">
        <v>534</v>
      </c>
      <c r="F126">
        <v>98.142669013313906</v>
      </c>
      <c r="G126">
        <v>543.83025197649772</v>
      </c>
      <c r="H126">
        <v>137.71740705498223</v>
      </c>
      <c r="I126">
        <v>479.46728960510995</v>
      </c>
      <c r="J126">
        <v>251.05700776174214</v>
      </c>
      <c r="K126">
        <v>455.47715164175395</v>
      </c>
      <c r="L126">
        <v>155.21289864333755</v>
      </c>
      <c r="M126">
        <v>202.5161830003097</v>
      </c>
      <c r="N126">
        <v>374.9517327360914</v>
      </c>
      <c r="O126">
        <v>862.80020968241683</v>
      </c>
      <c r="P126">
        <v>87.89341136486253</v>
      </c>
      <c r="Q126">
        <v>269.12066466995412</v>
      </c>
      <c r="R126">
        <v>426.49710556682453</v>
      </c>
      <c r="S126">
        <v>217.8312683812336</v>
      </c>
      <c r="T126">
        <v>311.32294141156729</v>
      </c>
      <c r="U126">
        <v>142.21808922477922</v>
      </c>
      <c r="V126">
        <v>163.65935944665938</v>
      </c>
      <c r="W126">
        <v>525.85030742919366</v>
      </c>
      <c r="X126">
        <v>83.033888338448151</v>
      </c>
      <c r="Y126">
        <v>76.744765581979152</v>
      </c>
      <c r="Z126">
        <v>435.66550999800592</v>
      </c>
      <c r="AA126">
        <v>182.85085383925781</v>
      </c>
      <c r="AB126">
        <v>326.94012633061385</v>
      </c>
      <c r="AC126">
        <v>1000.8086271212484</v>
      </c>
      <c r="AD126">
        <v>134.25174103120762</v>
      </c>
      <c r="AE126">
        <v>219.85924402725476</v>
      </c>
      <c r="AF126">
        <v>157.57838017393564</v>
      </c>
    </row>
    <row r="127" spans="1:32" x14ac:dyDescent="0.25">
      <c r="A127" s="193" t="s">
        <v>538</v>
      </c>
      <c r="B127" s="193" t="str">
        <f t="shared" si="1"/>
        <v>2024#90+</v>
      </c>
      <c r="C127" t="s">
        <v>532</v>
      </c>
      <c r="D127">
        <v>2024</v>
      </c>
      <c r="E127" t="s">
        <v>535</v>
      </c>
      <c r="F127">
        <v>36.244580664282012</v>
      </c>
      <c r="G127">
        <v>246.73106943678766</v>
      </c>
      <c r="H127">
        <v>99.135770362409929</v>
      </c>
      <c r="I127">
        <v>239.62441949534562</v>
      </c>
      <c r="J127">
        <v>138.97016627663086</v>
      </c>
      <c r="K127">
        <v>258.85983104517334</v>
      </c>
      <c r="L127">
        <v>35.130872355812116</v>
      </c>
      <c r="M127">
        <v>85.030230531373505</v>
      </c>
      <c r="N127">
        <v>151.45553664571264</v>
      </c>
      <c r="O127">
        <v>418.57864352085255</v>
      </c>
      <c r="P127">
        <v>68.53839055641393</v>
      </c>
      <c r="Q127">
        <v>120.46198630908283</v>
      </c>
      <c r="R127">
        <v>213.1236814736144</v>
      </c>
      <c r="S127">
        <v>102.65319703609478</v>
      </c>
      <c r="T127">
        <v>133.23646385035221</v>
      </c>
      <c r="U127">
        <v>39.688678026824199</v>
      </c>
      <c r="V127">
        <v>112.94633949058837</v>
      </c>
      <c r="W127">
        <v>223.43562557884482</v>
      </c>
      <c r="X127">
        <v>35.629711847636727</v>
      </c>
      <c r="Y127">
        <v>15.909338528417793</v>
      </c>
      <c r="Z127">
        <v>191.87926151531499</v>
      </c>
      <c r="AA127">
        <v>116.91025584306571</v>
      </c>
      <c r="AB127">
        <v>89.777075999460862</v>
      </c>
      <c r="AC127">
        <v>479.99300275722464</v>
      </c>
      <c r="AD127">
        <v>85.492468094250611</v>
      </c>
      <c r="AE127">
        <v>73.502517453552557</v>
      </c>
      <c r="AF127">
        <v>67.02616269989872</v>
      </c>
    </row>
    <row r="128" spans="1:32" x14ac:dyDescent="0.25">
      <c r="A128" s="193" t="s">
        <v>538</v>
      </c>
      <c r="B128" s="193" t="str">
        <f t="shared" si="1"/>
        <v>2025#0-15</v>
      </c>
      <c r="C128" t="s">
        <v>532</v>
      </c>
      <c r="D128">
        <v>2025</v>
      </c>
      <c r="E128" t="s">
        <v>181</v>
      </c>
      <c r="F128">
        <v>648.02674736219001</v>
      </c>
      <c r="G128">
        <v>6614.5157246053432</v>
      </c>
      <c r="H128">
        <v>1026.7946137417844</v>
      </c>
      <c r="I128">
        <v>4583.2417160254436</v>
      </c>
      <c r="J128">
        <v>1446.5410504579154</v>
      </c>
      <c r="K128">
        <v>3862.2475470941008</v>
      </c>
      <c r="L128">
        <v>1261.7953044379419</v>
      </c>
      <c r="M128">
        <v>2011.4764651987452</v>
      </c>
      <c r="N128">
        <v>3585.3461463520625</v>
      </c>
      <c r="O128">
        <v>7497.3683073661759</v>
      </c>
      <c r="P128">
        <v>924.57293237712588</v>
      </c>
      <c r="Q128">
        <v>1072.0864766693207</v>
      </c>
      <c r="R128">
        <v>3076.1876096398</v>
      </c>
      <c r="S128">
        <v>947.37971234534098</v>
      </c>
      <c r="T128">
        <v>2052.4594126079273</v>
      </c>
      <c r="U128">
        <v>3095.4139663262886</v>
      </c>
      <c r="V128">
        <v>1070.1697655639796</v>
      </c>
      <c r="W128">
        <v>3902.7461427244452</v>
      </c>
      <c r="X128">
        <v>501.39125698389853</v>
      </c>
      <c r="Y128">
        <v>627.88355712773102</v>
      </c>
      <c r="Z128">
        <v>3474.6050622272833</v>
      </c>
      <c r="AA128">
        <v>1834.4892547610161</v>
      </c>
      <c r="AB128">
        <v>2863.4980648885003</v>
      </c>
      <c r="AC128">
        <v>8269.9613915449663</v>
      </c>
      <c r="AD128">
        <v>499.92503489955607</v>
      </c>
      <c r="AE128">
        <v>1468.3145422346415</v>
      </c>
      <c r="AF128">
        <v>1497.7846349465742</v>
      </c>
    </row>
    <row r="129" spans="1:32" x14ac:dyDescent="0.25">
      <c r="A129" s="193" t="s">
        <v>538</v>
      </c>
      <c r="B129" s="193" t="str">
        <f t="shared" si="1"/>
        <v>2025#16-19</v>
      </c>
      <c r="C129" t="s">
        <v>532</v>
      </c>
      <c r="D129">
        <v>2025</v>
      </c>
      <c r="E129" t="s">
        <v>533</v>
      </c>
      <c r="F129">
        <v>152.06447664621572</v>
      </c>
      <c r="G129">
        <v>1319.3964193041675</v>
      </c>
      <c r="H129">
        <v>268.48364259686593</v>
      </c>
      <c r="I129">
        <v>909.23231968096832</v>
      </c>
      <c r="J129">
        <v>297.95881268201083</v>
      </c>
      <c r="K129">
        <v>974.18134843799987</v>
      </c>
      <c r="L129">
        <v>289.77815315922578</v>
      </c>
      <c r="M129">
        <v>427.05670001204311</v>
      </c>
      <c r="N129">
        <v>785.87358265492048</v>
      </c>
      <c r="O129">
        <v>1633.1269530519862</v>
      </c>
      <c r="P129">
        <v>277.19987748417765</v>
      </c>
      <c r="Q129">
        <v>316.13103390228332</v>
      </c>
      <c r="R129">
        <v>932.60537061806917</v>
      </c>
      <c r="S129">
        <v>293.20158136260022</v>
      </c>
      <c r="T129">
        <v>408.13381603612117</v>
      </c>
      <c r="U129">
        <v>487.07759468509556</v>
      </c>
      <c r="V129">
        <v>178.91142895106569</v>
      </c>
      <c r="W129">
        <v>1219.9808152265323</v>
      </c>
      <c r="X129">
        <v>130.26487306888694</v>
      </c>
      <c r="Y129">
        <v>168.26714577568734</v>
      </c>
      <c r="Z129">
        <v>735.2651929595927</v>
      </c>
      <c r="AA129">
        <v>423.52623231703683</v>
      </c>
      <c r="AB129">
        <v>682.39745244424716</v>
      </c>
      <c r="AC129">
        <v>2301.8985377041822</v>
      </c>
      <c r="AD129">
        <v>180.43830802142662</v>
      </c>
      <c r="AE129">
        <v>324.41303356576361</v>
      </c>
      <c r="AF129">
        <v>381.86077857743476</v>
      </c>
    </row>
    <row r="130" spans="1:32" x14ac:dyDescent="0.25">
      <c r="A130" s="193" t="s">
        <v>538</v>
      </c>
      <c r="B130" s="193" t="str">
        <f t="shared" si="1"/>
        <v>2025#20-24</v>
      </c>
      <c r="C130" t="s">
        <v>532</v>
      </c>
      <c r="D130">
        <v>2025</v>
      </c>
      <c r="E130" t="s">
        <v>168</v>
      </c>
      <c r="F130">
        <v>123.79605802896106</v>
      </c>
      <c r="G130">
        <v>1183.4563469110458</v>
      </c>
      <c r="H130">
        <v>235.14814868325851</v>
      </c>
      <c r="I130">
        <v>659.5850174503297</v>
      </c>
      <c r="J130">
        <v>234.36509795725192</v>
      </c>
      <c r="K130">
        <v>967.38787546267645</v>
      </c>
      <c r="L130">
        <v>265.09991483391343</v>
      </c>
      <c r="M130">
        <v>349.16739765116898</v>
      </c>
      <c r="N130">
        <v>672.7589980318146</v>
      </c>
      <c r="O130">
        <v>1751.5633180859081</v>
      </c>
      <c r="P130">
        <v>197.60460899936794</v>
      </c>
      <c r="Q130">
        <v>232.02677299280464</v>
      </c>
      <c r="R130">
        <v>1200.1349374961715</v>
      </c>
      <c r="S130">
        <v>194.54962266493845</v>
      </c>
      <c r="T130">
        <v>361.05394557820239</v>
      </c>
      <c r="U130">
        <v>421.24203195070913</v>
      </c>
      <c r="V130">
        <v>197.89932735759163</v>
      </c>
      <c r="W130">
        <v>1073.3695674826229</v>
      </c>
      <c r="X130">
        <v>106.29611921346667</v>
      </c>
      <c r="Y130">
        <v>134.73674330776709</v>
      </c>
      <c r="Z130">
        <v>834.45874459949118</v>
      </c>
      <c r="AA130">
        <v>464.62635851511021</v>
      </c>
      <c r="AB130">
        <v>487.73725791321124</v>
      </c>
      <c r="AC130">
        <v>1846.3415743576352</v>
      </c>
      <c r="AD130">
        <v>160.42145557466296</v>
      </c>
      <c r="AE130">
        <v>330.21520108403672</v>
      </c>
      <c r="AF130">
        <v>321.14347317361796</v>
      </c>
    </row>
    <row r="131" spans="1:32" x14ac:dyDescent="0.25">
      <c r="A131" s="193" t="s">
        <v>538</v>
      </c>
      <c r="B131" s="193" t="str">
        <f t="shared" si="1"/>
        <v>2025#25-29</v>
      </c>
      <c r="C131" t="s">
        <v>532</v>
      </c>
      <c r="D131">
        <v>2025</v>
      </c>
      <c r="E131" t="s">
        <v>226</v>
      </c>
      <c r="F131">
        <v>108.86078353667037</v>
      </c>
      <c r="G131">
        <v>1671.3828192626656</v>
      </c>
      <c r="H131">
        <v>276.7926716745809</v>
      </c>
      <c r="I131">
        <v>863.90423167980271</v>
      </c>
      <c r="J131">
        <v>255.30856460573477</v>
      </c>
      <c r="K131">
        <v>1300.378087172041</v>
      </c>
      <c r="L131">
        <v>375.87875220955709</v>
      </c>
      <c r="M131">
        <v>369.30315472270422</v>
      </c>
      <c r="N131">
        <v>902.71204532275226</v>
      </c>
      <c r="O131">
        <v>1899.496031221631</v>
      </c>
      <c r="P131">
        <v>163.9703435626692</v>
      </c>
      <c r="Q131">
        <v>208.87317153206311</v>
      </c>
      <c r="R131">
        <v>1000.2913774021343</v>
      </c>
      <c r="S131">
        <v>166.29545317371537</v>
      </c>
      <c r="T131">
        <v>386.63400377679557</v>
      </c>
      <c r="U131">
        <v>667.75003453728095</v>
      </c>
      <c r="V131">
        <v>243.12558307032208</v>
      </c>
      <c r="W131">
        <v>1147.4375915203973</v>
      </c>
      <c r="X131">
        <v>77.378337120048826</v>
      </c>
      <c r="Y131">
        <v>141.99194860865288</v>
      </c>
      <c r="Z131">
        <v>922.47300136437013</v>
      </c>
      <c r="AA131">
        <v>470.75368276092013</v>
      </c>
      <c r="AB131">
        <v>610.69740857673241</v>
      </c>
      <c r="AC131">
        <v>2149.6226933174917</v>
      </c>
      <c r="AD131">
        <v>149.41079473831712</v>
      </c>
      <c r="AE131">
        <v>366.62893261202373</v>
      </c>
      <c r="AF131">
        <v>334.70657274466151</v>
      </c>
    </row>
    <row r="132" spans="1:32" x14ac:dyDescent="0.25">
      <c r="A132" s="193" t="s">
        <v>538</v>
      </c>
      <c r="B132" s="193" t="str">
        <f t="shared" si="1"/>
        <v>2025#30-34</v>
      </c>
      <c r="C132" t="s">
        <v>532</v>
      </c>
      <c r="D132">
        <v>2025</v>
      </c>
      <c r="E132" t="s">
        <v>227</v>
      </c>
      <c r="F132">
        <v>132.28534380041503</v>
      </c>
      <c r="G132">
        <v>2137.7332288916505</v>
      </c>
      <c r="H132">
        <v>286.27678812581962</v>
      </c>
      <c r="I132">
        <v>1030.9522643235257</v>
      </c>
      <c r="J132">
        <v>353.80582284847787</v>
      </c>
      <c r="K132">
        <v>1262.6655917314226</v>
      </c>
      <c r="L132">
        <v>404.56453427402772</v>
      </c>
      <c r="M132">
        <v>470.52233540868531</v>
      </c>
      <c r="N132">
        <v>1115.3784797393</v>
      </c>
      <c r="O132">
        <v>2179.8420556730398</v>
      </c>
      <c r="P132">
        <v>162.02764436288692</v>
      </c>
      <c r="Q132">
        <v>237.63166229175744</v>
      </c>
      <c r="R132">
        <v>1022.15595804953</v>
      </c>
      <c r="S132">
        <v>221.02301210392091</v>
      </c>
      <c r="T132">
        <v>493.16008735356058</v>
      </c>
      <c r="U132">
        <v>809.74706390201834</v>
      </c>
      <c r="V132">
        <v>331.88936211683097</v>
      </c>
      <c r="W132">
        <v>1104.4408253037191</v>
      </c>
      <c r="X132">
        <v>127.90778872616551</v>
      </c>
      <c r="Y132">
        <v>149.23715760391644</v>
      </c>
      <c r="Z132">
        <v>1014.7404199863342</v>
      </c>
      <c r="AA132">
        <v>480.19837107514854</v>
      </c>
      <c r="AB132">
        <v>815.60719957123911</v>
      </c>
      <c r="AC132">
        <v>2432.2140600185594</v>
      </c>
      <c r="AD132">
        <v>148.0577846212002</v>
      </c>
      <c r="AE132">
        <v>364.03373940444504</v>
      </c>
      <c r="AF132">
        <v>416.99911666872936</v>
      </c>
    </row>
    <row r="133" spans="1:32" x14ac:dyDescent="0.25">
      <c r="A133" s="193" t="s">
        <v>538</v>
      </c>
      <c r="B133" s="193" t="str">
        <f t="shared" si="1"/>
        <v>2025#35-39</v>
      </c>
      <c r="C133" t="s">
        <v>532</v>
      </c>
      <c r="D133">
        <v>2025</v>
      </c>
      <c r="E133" t="s">
        <v>228</v>
      </c>
      <c r="F133">
        <v>145.5530563984033</v>
      </c>
      <c r="G133">
        <v>2238.4239461196048</v>
      </c>
      <c r="H133">
        <v>320.45430465984703</v>
      </c>
      <c r="I133">
        <v>1392.3791500345419</v>
      </c>
      <c r="J133">
        <v>442.33218965473782</v>
      </c>
      <c r="K133">
        <v>1395.6531767340994</v>
      </c>
      <c r="L133">
        <v>532.1562363316965</v>
      </c>
      <c r="M133">
        <v>592.70537593877248</v>
      </c>
      <c r="N133">
        <v>1195.8343077007485</v>
      </c>
      <c r="O133">
        <v>2312.2530380032067</v>
      </c>
      <c r="P133">
        <v>208.97493455763032</v>
      </c>
      <c r="Q133">
        <v>291.54943626703664</v>
      </c>
      <c r="R133">
        <v>991.63453810991371</v>
      </c>
      <c r="S133">
        <v>250.72111442569172</v>
      </c>
      <c r="T133">
        <v>584.83803628483963</v>
      </c>
      <c r="U133">
        <v>971.23170080285206</v>
      </c>
      <c r="V133">
        <v>361.48437181238967</v>
      </c>
      <c r="W133">
        <v>1135.7242263381936</v>
      </c>
      <c r="X133">
        <v>165.78420466632144</v>
      </c>
      <c r="Y133">
        <v>191.38287475783767</v>
      </c>
      <c r="Z133">
        <v>983.44347757599553</v>
      </c>
      <c r="AA133">
        <v>641.59717778854053</v>
      </c>
      <c r="AB133">
        <v>909.23249012618737</v>
      </c>
      <c r="AC133">
        <v>2752.3679275607242</v>
      </c>
      <c r="AD133">
        <v>147.21654184818198</v>
      </c>
      <c r="AE133">
        <v>445.02124135024206</v>
      </c>
      <c r="AF133">
        <v>476.66205667923248</v>
      </c>
    </row>
    <row r="134" spans="1:32" x14ac:dyDescent="0.25">
      <c r="A134" s="193" t="s">
        <v>538</v>
      </c>
      <c r="B134" s="193" t="str">
        <f t="shared" si="1"/>
        <v>2025#40-44</v>
      </c>
      <c r="C134" t="s">
        <v>532</v>
      </c>
      <c r="D134">
        <v>2025</v>
      </c>
      <c r="E134" t="s">
        <v>229</v>
      </c>
      <c r="F134">
        <v>239.90661836884988</v>
      </c>
      <c r="G134">
        <v>2194.0906287754615</v>
      </c>
      <c r="H134">
        <v>389.22288817525595</v>
      </c>
      <c r="I134">
        <v>1303.8204511422405</v>
      </c>
      <c r="J134">
        <v>505.6549360755522</v>
      </c>
      <c r="K134">
        <v>1394.0302403110206</v>
      </c>
      <c r="L134">
        <v>484.02875046159227</v>
      </c>
      <c r="M134">
        <v>619.00815928672364</v>
      </c>
      <c r="N134">
        <v>1242.1043863932214</v>
      </c>
      <c r="O134">
        <v>2306.3289607987454</v>
      </c>
      <c r="P134">
        <v>275.04144991297062</v>
      </c>
      <c r="Q134">
        <v>398.00444390550797</v>
      </c>
      <c r="R134">
        <v>1064.0779484141508</v>
      </c>
      <c r="S134">
        <v>356.56422244797585</v>
      </c>
      <c r="T134">
        <v>639.02703129618669</v>
      </c>
      <c r="U134">
        <v>1027.7671966358257</v>
      </c>
      <c r="V134">
        <v>356.19706884125367</v>
      </c>
      <c r="W134">
        <v>1225.2912674266454</v>
      </c>
      <c r="X134">
        <v>173.66894177075631</v>
      </c>
      <c r="Y134">
        <v>183.96197944925117</v>
      </c>
      <c r="Z134">
        <v>1024.3545848905837</v>
      </c>
      <c r="AA134">
        <v>629.01065106875717</v>
      </c>
      <c r="AB134">
        <v>887.11392568079441</v>
      </c>
      <c r="AC134">
        <v>2961.1096640985311</v>
      </c>
      <c r="AD134">
        <v>172.61844021277341</v>
      </c>
      <c r="AE134">
        <v>477.70671088664426</v>
      </c>
      <c r="AF134">
        <v>497.774415777272</v>
      </c>
    </row>
    <row r="135" spans="1:32" x14ac:dyDescent="0.25">
      <c r="A135" s="193" t="s">
        <v>538</v>
      </c>
      <c r="B135" s="193" t="str">
        <f t="shared" si="1"/>
        <v>2025#45-49</v>
      </c>
      <c r="C135" t="s">
        <v>532</v>
      </c>
      <c r="D135">
        <v>2025</v>
      </c>
      <c r="E135" t="s">
        <v>174</v>
      </c>
      <c r="F135">
        <v>229.11309704014542</v>
      </c>
      <c r="G135">
        <v>1890.5676623885381</v>
      </c>
      <c r="H135">
        <v>389.57358747854141</v>
      </c>
      <c r="I135">
        <v>1251.1844674845233</v>
      </c>
      <c r="J135">
        <v>482.53245109700072</v>
      </c>
      <c r="K135">
        <v>1461.8494508540234</v>
      </c>
      <c r="L135">
        <v>469.76014347310996</v>
      </c>
      <c r="M135">
        <v>647.44843489778259</v>
      </c>
      <c r="N135">
        <v>1183.8504258526955</v>
      </c>
      <c r="O135">
        <v>2351.6375335708035</v>
      </c>
      <c r="P135">
        <v>306.38801579909091</v>
      </c>
      <c r="Q135">
        <v>434.60809227193567</v>
      </c>
      <c r="R135">
        <v>1102.9929946296229</v>
      </c>
      <c r="S135">
        <v>362.96234445045161</v>
      </c>
      <c r="T135">
        <v>677.30329009770742</v>
      </c>
      <c r="U135">
        <v>783.12865252537631</v>
      </c>
      <c r="V135">
        <v>406.08077198521352</v>
      </c>
      <c r="W135">
        <v>1173.0128228220283</v>
      </c>
      <c r="X135">
        <v>168.07107361736732</v>
      </c>
      <c r="Y135">
        <v>181.51634399306812</v>
      </c>
      <c r="Z135">
        <v>1041.2576709197833</v>
      </c>
      <c r="AA135">
        <v>607.90782506108394</v>
      </c>
      <c r="AB135">
        <v>861.97739333764844</v>
      </c>
      <c r="AC135">
        <v>3196.7759927985621</v>
      </c>
      <c r="AD135">
        <v>236.84278659617894</v>
      </c>
      <c r="AE135">
        <v>509.3866060037501</v>
      </c>
      <c r="AF135">
        <v>567.60045185709623</v>
      </c>
    </row>
    <row r="136" spans="1:32" x14ac:dyDescent="0.25">
      <c r="A136" s="193" t="s">
        <v>538</v>
      </c>
      <c r="B136" s="193" t="str">
        <f t="shared" si="1"/>
        <v>2025#50-54</v>
      </c>
      <c r="C136" t="s">
        <v>532</v>
      </c>
      <c r="D136">
        <v>2025</v>
      </c>
      <c r="E136" t="s">
        <v>175</v>
      </c>
      <c r="F136">
        <v>285.12590259728785</v>
      </c>
      <c r="G136">
        <v>1948.8799636079691</v>
      </c>
      <c r="H136">
        <v>467.85616509563664</v>
      </c>
      <c r="I136">
        <v>1368.4659177836293</v>
      </c>
      <c r="J136">
        <v>551.49420280181289</v>
      </c>
      <c r="K136">
        <v>1571.7969265560746</v>
      </c>
      <c r="L136">
        <v>542.32732154779046</v>
      </c>
      <c r="M136">
        <v>801.98582257460816</v>
      </c>
      <c r="N136">
        <v>1293.67463874178</v>
      </c>
      <c r="O136">
        <v>3138.9309602804901</v>
      </c>
      <c r="P136">
        <v>414.68133079882989</v>
      </c>
      <c r="Q136">
        <v>556.17212151373224</v>
      </c>
      <c r="R136">
        <v>1265.4293396275132</v>
      </c>
      <c r="S136">
        <v>520.8007885302876</v>
      </c>
      <c r="T136">
        <v>880.87147903484492</v>
      </c>
      <c r="U136">
        <v>713.53831695487793</v>
      </c>
      <c r="V136">
        <v>483.80250817629985</v>
      </c>
      <c r="W136">
        <v>1427.3266942996877</v>
      </c>
      <c r="X136">
        <v>263.4232796536096</v>
      </c>
      <c r="Y136">
        <v>246.41684112683038</v>
      </c>
      <c r="Z136">
        <v>1289.0748151427504</v>
      </c>
      <c r="AA136">
        <v>613.9061736952799</v>
      </c>
      <c r="AB136">
        <v>968.02114107035402</v>
      </c>
      <c r="AC136">
        <v>3906.7370510154688</v>
      </c>
      <c r="AD136">
        <v>332.86235588839497</v>
      </c>
      <c r="AE136">
        <v>691.55527494438229</v>
      </c>
      <c r="AF136">
        <v>601.88288407705681</v>
      </c>
    </row>
    <row r="137" spans="1:32" x14ac:dyDescent="0.25">
      <c r="A137" s="193" t="s">
        <v>538</v>
      </c>
      <c r="B137" s="193" t="str">
        <f t="shared" si="1"/>
        <v>2025#55-59</v>
      </c>
      <c r="C137" t="s">
        <v>532</v>
      </c>
      <c r="D137">
        <v>2025</v>
      </c>
      <c r="E137" t="s">
        <v>177</v>
      </c>
      <c r="F137">
        <v>304.87707211432382</v>
      </c>
      <c r="G137">
        <v>2176.6292936312016</v>
      </c>
      <c r="H137">
        <v>559.08171558714969</v>
      </c>
      <c r="I137">
        <v>1468.1227123149818</v>
      </c>
      <c r="J137">
        <v>689.56017342388895</v>
      </c>
      <c r="K137">
        <v>1768.7519815528594</v>
      </c>
      <c r="L137">
        <v>645.49958877075028</v>
      </c>
      <c r="M137">
        <v>797.99797571874558</v>
      </c>
      <c r="N137">
        <v>1412.8969106865657</v>
      </c>
      <c r="O137">
        <v>3853.2509274710842</v>
      </c>
      <c r="P137">
        <v>429.28754589254947</v>
      </c>
      <c r="Q137">
        <v>747.38919742102917</v>
      </c>
      <c r="R137">
        <v>1468.3415448964452</v>
      </c>
      <c r="S137">
        <v>578.73331593198793</v>
      </c>
      <c r="T137">
        <v>1062.8972163144399</v>
      </c>
      <c r="U137">
        <v>643.78467179011784</v>
      </c>
      <c r="V137">
        <v>494.75251612836706</v>
      </c>
      <c r="W137">
        <v>1823.3207907061985</v>
      </c>
      <c r="X137">
        <v>336.95961006149082</v>
      </c>
      <c r="Y137">
        <v>325.20355264778789</v>
      </c>
      <c r="Z137">
        <v>1550.2477287992238</v>
      </c>
      <c r="AA137">
        <v>717.39269004005882</v>
      </c>
      <c r="AB137">
        <v>1113.3897692829755</v>
      </c>
      <c r="AC137">
        <v>4092.199376926299</v>
      </c>
      <c r="AD137">
        <v>378.47107134324835</v>
      </c>
      <c r="AE137">
        <v>731.3422030733368</v>
      </c>
      <c r="AF137">
        <v>645.58561977651902</v>
      </c>
    </row>
    <row r="138" spans="1:32" x14ac:dyDescent="0.25">
      <c r="A138" s="193" t="s">
        <v>538</v>
      </c>
      <c r="B138" s="193" t="str">
        <f t="shared" ref="B138:B201" si="2">$D138&amp;"#"&amp;$E138</f>
        <v>2025#60-64</v>
      </c>
      <c r="C138" t="s">
        <v>532</v>
      </c>
      <c r="D138">
        <v>2025</v>
      </c>
      <c r="E138" t="s">
        <v>178</v>
      </c>
      <c r="F138">
        <v>343.88159379489059</v>
      </c>
      <c r="G138">
        <v>2095.6457702119178</v>
      </c>
      <c r="H138">
        <v>601.57058272256654</v>
      </c>
      <c r="I138">
        <v>1325.4330339210389</v>
      </c>
      <c r="J138">
        <v>851.35478035204994</v>
      </c>
      <c r="K138">
        <v>1750.5169391242448</v>
      </c>
      <c r="L138">
        <v>660.01845570748048</v>
      </c>
      <c r="M138">
        <v>808.59983833761532</v>
      </c>
      <c r="N138">
        <v>1392.0676847092284</v>
      </c>
      <c r="O138">
        <v>3840.6014572233066</v>
      </c>
      <c r="P138">
        <v>459.75610466284138</v>
      </c>
      <c r="Q138">
        <v>799.22711689879964</v>
      </c>
      <c r="R138">
        <v>1400.151598255525</v>
      </c>
      <c r="S138">
        <v>565.36817694168155</v>
      </c>
      <c r="T138">
        <v>1081.5979072108316</v>
      </c>
      <c r="U138">
        <v>646.92880072416779</v>
      </c>
      <c r="V138">
        <v>523.581421250939</v>
      </c>
      <c r="W138">
        <v>1798.2579695434092</v>
      </c>
      <c r="X138">
        <v>355.68476775147701</v>
      </c>
      <c r="Y138">
        <v>318.70064603540027</v>
      </c>
      <c r="Z138">
        <v>1723.0559048082978</v>
      </c>
      <c r="AA138">
        <v>695.4451010685566</v>
      </c>
      <c r="AB138">
        <v>1130.1984245194153</v>
      </c>
      <c r="AC138">
        <v>3950.4142706751309</v>
      </c>
      <c r="AD138">
        <v>422.02109340807624</v>
      </c>
      <c r="AE138">
        <v>769.22311503587252</v>
      </c>
      <c r="AF138">
        <v>627.2068470974607</v>
      </c>
    </row>
    <row r="139" spans="1:32" x14ac:dyDescent="0.25">
      <c r="A139" s="193" t="s">
        <v>538</v>
      </c>
      <c r="B139" s="193" t="str">
        <f t="shared" si="2"/>
        <v>2025#65-69</v>
      </c>
      <c r="C139" t="s">
        <v>532</v>
      </c>
      <c r="D139">
        <v>2025</v>
      </c>
      <c r="E139" t="s">
        <v>230</v>
      </c>
      <c r="F139">
        <v>354.28727404482868</v>
      </c>
      <c r="G139">
        <v>1801.2481882227444</v>
      </c>
      <c r="H139">
        <v>513.94334936549251</v>
      </c>
      <c r="I139">
        <v>1194.411765054459</v>
      </c>
      <c r="J139">
        <v>777.08037849407356</v>
      </c>
      <c r="K139">
        <v>1440.2615328532561</v>
      </c>
      <c r="L139">
        <v>568.84062731835434</v>
      </c>
      <c r="M139">
        <v>626.39966614768593</v>
      </c>
      <c r="N139">
        <v>1309.785846466003</v>
      </c>
      <c r="O139">
        <v>3430.2306724564946</v>
      </c>
      <c r="P139">
        <v>427.18322336109463</v>
      </c>
      <c r="Q139">
        <v>710.7115598886993</v>
      </c>
      <c r="R139">
        <v>1139.9521940298853</v>
      </c>
      <c r="S139">
        <v>554.1982431718493</v>
      </c>
      <c r="T139">
        <v>1058.5236200866416</v>
      </c>
      <c r="U139">
        <v>524.47616873431275</v>
      </c>
      <c r="V139">
        <v>487.05867325041288</v>
      </c>
      <c r="W139">
        <v>1714.7111828209486</v>
      </c>
      <c r="X139">
        <v>315.41946139665174</v>
      </c>
      <c r="Y139">
        <v>275.84364455907337</v>
      </c>
      <c r="Z139">
        <v>1358.8628459440033</v>
      </c>
      <c r="AA139">
        <v>578.25951152327286</v>
      </c>
      <c r="AB139">
        <v>1000.8294244344183</v>
      </c>
      <c r="AC139">
        <v>3273.253475565497</v>
      </c>
      <c r="AD139">
        <v>387.37651665986425</v>
      </c>
      <c r="AE139">
        <v>696.19396494085777</v>
      </c>
      <c r="AF139">
        <v>639.46333842288709</v>
      </c>
    </row>
    <row r="140" spans="1:32" x14ac:dyDescent="0.25">
      <c r="A140" s="193" t="s">
        <v>538</v>
      </c>
      <c r="B140" s="193" t="str">
        <f t="shared" si="2"/>
        <v>2025#70-74</v>
      </c>
      <c r="C140" t="s">
        <v>532</v>
      </c>
      <c r="D140">
        <v>2025</v>
      </c>
      <c r="E140" t="s">
        <v>231</v>
      </c>
      <c r="F140">
        <v>365.76816418970242</v>
      </c>
      <c r="G140">
        <v>1460.2835216522712</v>
      </c>
      <c r="H140">
        <v>447.15716005957108</v>
      </c>
      <c r="I140">
        <v>1056.6511733255973</v>
      </c>
      <c r="J140">
        <v>676.76542307970738</v>
      </c>
      <c r="K140">
        <v>1351.4883441041593</v>
      </c>
      <c r="L140">
        <v>487.66382059668018</v>
      </c>
      <c r="M140">
        <v>515.61623802366626</v>
      </c>
      <c r="N140">
        <v>1035.4879736878129</v>
      </c>
      <c r="O140">
        <v>3023.1923130299078</v>
      </c>
      <c r="P140">
        <v>352.17515572046568</v>
      </c>
      <c r="Q140">
        <v>660.6532349324159</v>
      </c>
      <c r="R140">
        <v>1062.0308043127093</v>
      </c>
      <c r="S140">
        <v>491.08137870852715</v>
      </c>
      <c r="T140">
        <v>974.78525454329201</v>
      </c>
      <c r="U140">
        <v>481.22722818228272</v>
      </c>
      <c r="V140">
        <v>443.66187261773928</v>
      </c>
      <c r="W140">
        <v>1502.8751118868045</v>
      </c>
      <c r="X140">
        <v>204.99048720151106</v>
      </c>
      <c r="Y140">
        <v>222.11009491894379</v>
      </c>
      <c r="Z140">
        <v>1305.7401820452878</v>
      </c>
      <c r="AA140">
        <v>559.37978138578842</v>
      </c>
      <c r="AB140">
        <v>958.32992709640575</v>
      </c>
      <c r="AC140">
        <v>2914.6549631017942</v>
      </c>
      <c r="AD140">
        <v>410.05239396911469</v>
      </c>
      <c r="AE140">
        <v>624.81987734970983</v>
      </c>
      <c r="AF140">
        <v>586.23141770243933</v>
      </c>
    </row>
    <row r="141" spans="1:32" x14ac:dyDescent="0.25">
      <c r="A141" s="193" t="s">
        <v>538</v>
      </c>
      <c r="B141" s="193" t="str">
        <f t="shared" si="2"/>
        <v>2025#75-79</v>
      </c>
      <c r="C141" t="s">
        <v>532</v>
      </c>
      <c r="D141">
        <v>2025</v>
      </c>
      <c r="E141" t="s">
        <v>232</v>
      </c>
      <c r="F141">
        <v>342.5682519634363</v>
      </c>
      <c r="G141">
        <v>1401.8028201217489</v>
      </c>
      <c r="H141">
        <v>394.76225884816597</v>
      </c>
      <c r="I141">
        <v>1054.3023570645798</v>
      </c>
      <c r="J141">
        <v>740.04617833063787</v>
      </c>
      <c r="K141">
        <v>1273.1898206217049</v>
      </c>
      <c r="L141">
        <v>403.575364122471</v>
      </c>
      <c r="M141">
        <v>555.82294419973778</v>
      </c>
      <c r="N141">
        <v>1104.5003433700053</v>
      </c>
      <c r="O141">
        <v>2710.5472091086576</v>
      </c>
      <c r="P141">
        <v>330.2387434693922</v>
      </c>
      <c r="Q141">
        <v>615.6808835872929</v>
      </c>
      <c r="R141">
        <v>1087.4897526724062</v>
      </c>
      <c r="S141">
        <v>477.60647307568922</v>
      </c>
      <c r="T141">
        <v>886.14387126442216</v>
      </c>
      <c r="U141">
        <v>484.55245465480522</v>
      </c>
      <c r="V141">
        <v>485.53778738614687</v>
      </c>
      <c r="W141">
        <v>1386.6432021209544</v>
      </c>
      <c r="X141">
        <v>227.98933482464537</v>
      </c>
      <c r="Y141">
        <v>210.9410459857998</v>
      </c>
      <c r="Z141">
        <v>1292.9992034679715</v>
      </c>
      <c r="AA141">
        <v>537.33308977528577</v>
      </c>
      <c r="AB141">
        <v>851.64850920029585</v>
      </c>
      <c r="AC141">
        <v>2869.7479214402128</v>
      </c>
      <c r="AD141">
        <v>353.35132646501467</v>
      </c>
      <c r="AE141">
        <v>612.08647214398889</v>
      </c>
      <c r="AF141">
        <v>544.76655058725873</v>
      </c>
    </row>
    <row r="142" spans="1:32" x14ac:dyDescent="0.25">
      <c r="A142" s="193" t="s">
        <v>538</v>
      </c>
      <c r="B142" s="193" t="str">
        <f t="shared" si="2"/>
        <v>2025#80-84</v>
      </c>
      <c r="C142" t="s">
        <v>532</v>
      </c>
      <c r="D142">
        <v>2025</v>
      </c>
      <c r="E142" t="s">
        <v>233</v>
      </c>
      <c r="F142">
        <v>176.31581918107156</v>
      </c>
      <c r="G142">
        <v>926.03911519013934</v>
      </c>
      <c r="H142">
        <v>275.27300141955385</v>
      </c>
      <c r="I142">
        <v>795.24492828463872</v>
      </c>
      <c r="J142">
        <v>488.62433528783288</v>
      </c>
      <c r="K142">
        <v>873.89725607696391</v>
      </c>
      <c r="L142">
        <v>315.27987995080656</v>
      </c>
      <c r="M142">
        <v>375.18481936987496</v>
      </c>
      <c r="N142">
        <v>689.31769447378781</v>
      </c>
      <c r="O142">
        <v>1664.6344115159013</v>
      </c>
      <c r="P142">
        <v>157.15139818182803</v>
      </c>
      <c r="Q142">
        <v>496.55627046577126</v>
      </c>
      <c r="R142">
        <v>771.6849849740255</v>
      </c>
      <c r="S142">
        <v>391.2302962942249</v>
      </c>
      <c r="T142">
        <v>575.57130986725156</v>
      </c>
      <c r="U142">
        <v>234.47331053237934</v>
      </c>
      <c r="V142">
        <v>342.51597129450852</v>
      </c>
      <c r="W142">
        <v>904.47696046589544</v>
      </c>
      <c r="X142">
        <v>172.23689901027876</v>
      </c>
      <c r="Y142">
        <v>121.02680494038719</v>
      </c>
      <c r="Z142">
        <v>826.61353084772645</v>
      </c>
      <c r="AA142">
        <v>394.32412121748513</v>
      </c>
      <c r="AB142">
        <v>533.49214825869672</v>
      </c>
      <c r="AC142">
        <v>1764.3807640490647</v>
      </c>
      <c r="AD142">
        <v>279.07001563107553</v>
      </c>
      <c r="AE142">
        <v>397.6768182404158</v>
      </c>
      <c r="AF142">
        <v>375.67531651352948</v>
      </c>
    </row>
    <row r="143" spans="1:32" x14ac:dyDescent="0.25">
      <c r="A143" s="193" t="s">
        <v>538</v>
      </c>
      <c r="B143" s="193" t="str">
        <f t="shared" si="2"/>
        <v>2025#85-89</v>
      </c>
      <c r="C143" t="s">
        <v>532</v>
      </c>
      <c r="D143">
        <v>2025</v>
      </c>
      <c r="E143" t="s">
        <v>534</v>
      </c>
      <c r="F143">
        <v>109.07264075181305</v>
      </c>
      <c r="G143">
        <v>538.66527721355692</v>
      </c>
      <c r="H143">
        <v>158.29264268654168</v>
      </c>
      <c r="I143">
        <v>505.60129459227142</v>
      </c>
      <c r="J143">
        <v>249.29615514085458</v>
      </c>
      <c r="K143">
        <v>473.87480912563001</v>
      </c>
      <c r="L143">
        <v>160.41655471090559</v>
      </c>
      <c r="M143">
        <v>213.91616429124653</v>
      </c>
      <c r="N143">
        <v>370.47234375739038</v>
      </c>
      <c r="O143">
        <v>891.16576119961178</v>
      </c>
      <c r="P143">
        <v>92.040205085536343</v>
      </c>
      <c r="Q143">
        <v>279.7883354792462</v>
      </c>
      <c r="R143">
        <v>446.20599481973932</v>
      </c>
      <c r="S143">
        <v>224.25837363088374</v>
      </c>
      <c r="T143">
        <v>302.84482460687889</v>
      </c>
      <c r="U143">
        <v>142.75227781854488</v>
      </c>
      <c r="V143">
        <v>172.29328986890968</v>
      </c>
      <c r="W143">
        <v>533.23351564737311</v>
      </c>
      <c r="X143">
        <v>85.849668086461776</v>
      </c>
      <c r="Y143">
        <v>73.29295378847192</v>
      </c>
      <c r="Z143">
        <v>454.05694127549469</v>
      </c>
      <c r="AA143">
        <v>195.5157261158092</v>
      </c>
      <c r="AB143">
        <v>360.3662445112717</v>
      </c>
      <c r="AC143">
        <v>1003.4841643050877</v>
      </c>
      <c r="AD143">
        <v>143.42093112476297</v>
      </c>
      <c r="AE143">
        <v>230.28031146438369</v>
      </c>
      <c r="AF143">
        <v>172.35186839232051</v>
      </c>
    </row>
    <row r="144" spans="1:32" x14ac:dyDescent="0.25">
      <c r="A144" s="193" t="s">
        <v>538</v>
      </c>
      <c r="B144" s="193" t="str">
        <f t="shared" si="2"/>
        <v>2025#90+</v>
      </c>
      <c r="C144" t="s">
        <v>532</v>
      </c>
      <c r="D144">
        <v>2025</v>
      </c>
      <c r="E144" t="s">
        <v>535</v>
      </c>
      <c r="F144">
        <v>36.314593364507303</v>
      </c>
      <c r="G144">
        <v>253.29885045373672</v>
      </c>
      <c r="H144">
        <v>103.20093701863789</v>
      </c>
      <c r="I144">
        <v>243.75232171127382</v>
      </c>
      <c r="J144">
        <v>144.8225775932612</v>
      </c>
      <c r="K144">
        <v>273.46756650991557</v>
      </c>
      <c r="L144">
        <v>41.783295066313656</v>
      </c>
      <c r="M144">
        <v>84.245932130861121</v>
      </c>
      <c r="N144">
        <v>159.37972569705366</v>
      </c>
      <c r="O144">
        <v>418.1313028006806</v>
      </c>
      <c r="P144">
        <v>69.941141765966051</v>
      </c>
      <c r="Q144">
        <v>121.04451299020494</v>
      </c>
      <c r="R144">
        <v>220.37975592607248</v>
      </c>
      <c r="S144">
        <v>110.09020872317814</v>
      </c>
      <c r="T144">
        <v>138.55634840518289</v>
      </c>
      <c r="U144">
        <v>41.581268864838989</v>
      </c>
      <c r="V144">
        <v>111.24473733317741</v>
      </c>
      <c r="W144">
        <v>252.5998889855959</v>
      </c>
      <c r="X144">
        <v>39.74004874820848</v>
      </c>
      <c r="Y144">
        <v>20.720293749586663</v>
      </c>
      <c r="Z144">
        <v>201.72711069698968</v>
      </c>
      <c r="AA144">
        <v>123.23261580708406</v>
      </c>
      <c r="AB144">
        <v>97.102545891672463</v>
      </c>
      <c r="AC144">
        <v>493.84494584602248</v>
      </c>
      <c r="AD144">
        <v>86.18240612021124</v>
      </c>
      <c r="AE144">
        <v>76.690890959780802</v>
      </c>
      <c r="AF144">
        <v>66.55319268336207</v>
      </c>
    </row>
    <row r="145" spans="1:32" x14ac:dyDescent="0.25">
      <c r="A145" s="193" t="s">
        <v>538</v>
      </c>
      <c r="B145" s="193" t="str">
        <f t="shared" si="2"/>
        <v>2026#0-15</v>
      </c>
      <c r="C145" t="s">
        <v>532</v>
      </c>
      <c r="D145">
        <v>2026</v>
      </c>
      <c r="E145" t="s">
        <v>181</v>
      </c>
      <c r="F145">
        <v>647.62419264398807</v>
      </c>
      <c r="G145">
        <v>6704.0664722020956</v>
      </c>
      <c r="H145">
        <v>1026.4177583483549</v>
      </c>
      <c r="I145">
        <v>4639.5609982840069</v>
      </c>
      <c r="J145">
        <v>1430.7476250840941</v>
      </c>
      <c r="K145">
        <v>3774.3116367354223</v>
      </c>
      <c r="L145">
        <v>1274.377407481217</v>
      </c>
      <c r="M145">
        <v>2070.5893194945093</v>
      </c>
      <c r="N145">
        <v>3588.2131946884938</v>
      </c>
      <c r="O145">
        <v>7473.9645091609318</v>
      </c>
      <c r="P145">
        <v>914.37427697432145</v>
      </c>
      <c r="Q145">
        <v>1058.4956452181345</v>
      </c>
      <c r="R145">
        <v>3056.2037306610628</v>
      </c>
      <c r="S145">
        <v>929.5486814717342</v>
      </c>
      <c r="T145">
        <v>2057.8783562733747</v>
      </c>
      <c r="U145">
        <v>3208.9442789724158</v>
      </c>
      <c r="V145">
        <v>1084.6826709064853</v>
      </c>
      <c r="W145">
        <v>3983.1492766115698</v>
      </c>
      <c r="X145">
        <v>480.00255967266958</v>
      </c>
      <c r="Y145">
        <v>624.59376677197133</v>
      </c>
      <c r="Z145">
        <v>3439.8867738840768</v>
      </c>
      <c r="AA145">
        <v>1832.4817160251773</v>
      </c>
      <c r="AB145">
        <v>2889.1472230199615</v>
      </c>
      <c r="AC145">
        <v>8220.1161507175675</v>
      </c>
      <c r="AD145">
        <v>481.90745388801997</v>
      </c>
      <c r="AE145">
        <v>1449.982345868154</v>
      </c>
      <c r="AF145">
        <v>1481.3725725464642</v>
      </c>
    </row>
    <row r="146" spans="1:32" x14ac:dyDescent="0.25">
      <c r="A146" s="193" t="s">
        <v>538</v>
      </c>
      <c r="B146" s="193" t="str">
        <f t="shared" si="2"/>
        <v>2026#16-19</v>
      </c>
      <c r="C146" t="s">
        <v>532</v>
      </c>
      <c r="D146">
        <v>2026</v>
      </c>
      <c r="E146" t="s">
        <v>533</v>
      </c>
      <c r="F146">
        <v>140.50235391380352</v>
      </c>
      <c r="G146">
        <v>1348.2444805802493</v>
      </c>
      <c r="H146">
        <v>285.2448917877332</v>
      </c>
      <c r="I146">
        <v>965.9494902673855</v>
      </c>
      <c r="J146">
        <v>310.38425920763814</v>
      </c>
      <c r="K146">
        <v>1009.8042465498172</v>
      </c>
      <c r="L146">
        <v>290.46007792137027</v>
      </c>
      <c r="M146">
        <v>437.90095613621986</v>
      </c>
      <c r="N146">
        <v>821.22327685705773</v>
      </c>
      <c r="O146">
        <v>1662.5253986623443</v>
      </c>
      <c r="P146">
        <v>279.52681446563821</v>
      </c>
      <c r="Q146">
        <v>319.02911831708627</v>
      </c>
      <c r="R146">
        <v>926.63409961199272</v>
      </c>
      <c r="S146">
        <v>292.71916697928123</v>
      </c>
      <c r="T146">
        <v>411.39834667482131</v>
      </c>
      <c r="U146">
        <v>531.53227776874883</v>
      </c>
      <c r="V146">
        <v>195.31881056934179</v>
      </c>
      <c r="W146">
        <v>1243.8219381830856</v>
      </c>
      <c r="X146">
        <v>140.04211878965484</v>
      </c>
      <c r="Y146">
        <v>169.87134031277867</v>
      </c>
      <c r="Z146">
        <v>779.264304439851</v>
      </c>
      <c r="AA146">
        <v>446.98321851752797</v>
      </c>
      <c r="AB146">
        <v>683.55057463350965</v>
      </c>
      <c r="AC146">
        <v>2263.4293638366371</v>
      </c>
      <c r="AD146">
        <v>179.46503360419965</v>
      </c>
      <c r="AE146">
        <v>332.695461068751</v>
      </c>
      <c r="AF146">
        <v>385.2361271588303</v>
      </c>
    </row>
    <row r="147" spans="1:32" x14ac:dyDescent="0.25">
      <c r="A147" s="193" t="s">
        <v>538</v>
      </c>
      <c r="B147" s="193" t="str">
        <f t="shared" si="2"/>
        <v>2026#20-24</v>
      </c>
      <c r="C147" t="s">
        <v>532</v>
      </c>
      <c r="D147">
        <v>2026</v>
      </c>
      <c r="E147" t="s">
        <v>168</v>
      </c>
      <c r="F147">
        <v>134.28589235504157</v>
      </c>
      <c r="G147">
        <v>1199.7311455909869</v>
      </c>
      <c r="H147">
        <v>236.60968258540493</v>
      </c>
      <c r="I147">
        <v>674.0130916301182</v>
      </c>
      <c r="J147">
        <v>228.90569366550909</v>
      </c>
      <c r="K147">
        <v>972.57089623308912</v>
      </c>
      <c r="L147">
        <v>257.97777513689311</v>
      </c>
      <c r="M147">
        <v>366.01279890003769</v>
      </c>
      <c r="N147">
        <v>677.91487053297124</v>
      </c>
      <c r="O147">
        <v>1811.317476973865</v>
      </c>
      <c r="P147">
        <v>207.50481729845592</v>
      </c>
      <c r="Q147">
        <v>240.2432288031836</v>
      </c>
      <c r="R147">
        <v>1230.0675675315242</v>
      </c>
      <c r="S147">
        <v>210.46524440571065</v>
      </c>
      <c r="T147">
        <v>360.88407540071864</v>
      </c>
      <c r="U147">
        <v>442.82932093176885</v>
      </c>
      <c r="V147">
        <v>179.0194567328399</v>
      </c>
      <c r="W147">
        <v>1047.8687428204598</v>
      </c>
      <c r="X147">
        <v>104.08714967948804</v>
      </c>
      <c r="Y147">
        <v>127.9857444209735</v>
      </c>
      <c r="Z147">
        <v>840.66751971121028</v>
      </c>
      <c r="AA147">
        <v>470.19110505718396</v>
      </c>
      <c r="AB147">
        <v>498.21970160945563</v>
      </c>
      <c r="AC147">
        <v>1888.74489511193</v>
      </c>
      <c r="AD147">
        <v>162.04587325434812</v>
      </c>
      <c r="AE147">
        <v>328.13725337051659</v>
      </c>
      <c r="AF147">
        <v>327.19904521181036</v>
      </c>
    </row>
    <row r="148" spans="1:32" x14ac:dyDescent="0.25">
      <c r="A148" s="193" t="s">
        <v>538</v>
      </c>
      <c r="B148" s="193" t="str">
        <f t="shared" si="2"/>
        <v>2026#25-29</v>
      </c>
      <c r="C148" t="s">
        <v>532</v>
      </c>
      <c r="D148">
        <v>2026</v>
      </c>
      <c r="E148" t="s">
        <v>226</v>
      </c>
      <c r="F148">
        <v>100.48784006391824</v>
      </c>
      <c r="G148">
        <v>1665.0939085894661</v>
      </c>
      <c r="H148">
        <v>269.82997681872484</v>
      </c>
      <c r="I148">
        <v>856.07416572305669</v>
      </c>
      <c r="J148">
        <v>260.84810873436965</v>
      </c>
      <c r="K148">
        <v>1270.2773134541401</v>
      </c>
      <c r="L148">
        <v>368.99874249748177</v>
      </c>
      <c r="M148">
        <v>381.49279850877508</v>
      </c>
      <c r="N148">
        <v>892.05908726198618</v>
      </c>
      <c r="O148">
        <v>1823.8586525497931</v>
      </c>
      <c r="P148">
        <v>153.38909464899393</v>
      </c>
      <c r="Q148">
        <v>209.74875100750998</v>
      </c>
      <c r="R148">
        <v>946.65542289228608</v>
      </c>
      <c r="S148">
        <v>166.7514082267121</v>
      </c>
      <c r="T148">
        <v>379.78356889872396</v>
      </c>
      <c r="U148">
        <v>639.10125524897967</v>
      </c>
      <c r="V148">
        <v>268.8721768972502</v>
      </c>
      <c r="W148">
        <v>1143.5362760798989</v>
      </c>
      <c r="X148">
        <v>77.712050443062793</v>
      </c>
      <c r="Y148">
        <v>143.09872896898514</v>
      </c>
      <c r="Z148">
        <v>901.54568326066624</v>
      </c>
      <c r="AA148">
        <v>475.24239735338813</v>
      </c>
      <c r="AB148">
        <v>587.61776045150771</v>
      </c>
      <c r="AC148">
        <v>2100.0664549119474</v>
      </c>
      <c r="AD148">
        <v>138.60230593763634</v>
      </c>
      <c r="AE148">
        <v>351.37249937946092</v>
      </c>
      <c r="AF148">
        <v>344.00669761001586</v>
      </c>
    </row>
    <row r="149" spans="1:32" x14ac:dyDescent="0.25">
      <c r="A149" s="193" t="s">
        <v>538</v>
      </c>
      <c r="B149" s="193" t="str">
        <f t="shared" si="2"/>
        <v>2026#30-34</v>
      </c>
      <c r="C149" t="s">
        <v>532</v>
      </c>
      <c r="D149">
        <v>2026</v>
      </c>
      <c r="E149" t="s">
        <v>227</v>
      </c>
      <c r="F149">
        <v>122.73116394470733</v>
      </c>
      <c r="G149">
        <v>2103.9562592151206</v>
      </c>
      <c r="H149">
        <v>289.57171064453462</v>
      </c>
      <c r="I149">
        <v>1022.2779311416984</v>
      </c>
      <c r="J149">
        <v>343.11243709414788</v>
      </c>
      <c r="K149">
        <v>1258.2232255411714</v>
      </c>
      <c r="L149">
        <v>404.53734421200005</v>
      </c>
      <c r="M149">
        <v>456.08662313523564</v>
      </c>
      <c r="N149">
        <v>1104.8070464646109</v>
      </c>
      <c r="O149">
        <v>2126.593448226794</v>
      </c>
      <c r="P149">
        <v>167.20295267480648</v>
      </c>
      <c r="Q149">
        <v>219.79279109972265</v>
      </c>
      <c r="R149">
        <v>1035.7947933961018</v>
      </c>
      <c r="S149">
        <v>210.02094106480686</v>
      </c>
      <c r="T149">
        <v>467.76129973494352</v>
      </c>
      <c r="U149">
        <v>829.65732371826527</v>
      </c>
      <c r="V149">
        <v>311.59355455797015</v>
      </c>
      <c r="W149">
        <v>1156.8348100866788</v>
      </c>
      <c r="X149">
        <v>112.96989074691629</v>
      </c>
      <c r="Y149">
        <v>167.7994408305164</v>
      </c>
      <c r="Z149">
        <v>989.16883999769675</v>
      </c>
      <c r="AA149">
        <v>498.27126968711718</v>
      </c>
      <c r="AB149">
        <v>797.6193950890347</v>
      </c>
      <c r="AC149">
        <v>2398.3247838009543</v>
      </c>
      <c r="AD149">
        <v>142.58122004215838</v>
      </c>
      <c r="AE149">
        <v>383.25016559352514</v>
      </c>
      <c r="AF149">
        <v>388.91905516228525</v>
      </c>
    </row>
    <row r="150" spans="1:32" x14ac:dyDescent="0.25">
      <c r="A150" s="193" t="s">
        <v>538</v>
      </c>
      <c r="B150" s="193" t="str">
        <f t="shared" si="2"/>
        <v>2026#35-39</v>
      </c>
      <c r="C150" t="s">
        <v>532</v>
      </c>
      <c r="D150">
        <v>2026</v>
      </c>
      <c r="E150" t="s">
        <v>228</v>
      </c>
      <c r="F150">
        <v>156.00075771617449</v>
      </c>
      <c r="G150">
        <v>2317.0271317811344</v>
      </c>
      <c r="H150">
        <v>318.13837284838513</v>
      </c>
      <c r="I150">
        <v>1393.8270776856671</v>
      </c>
      <c r="J150">
        <v>454.01016503038682</v>
      </c>
      <c r="K150">
        <v>1358.8672088922119</v>
      </c>
      <c r="L150">
        <v>536.38356308918378</v>
      </c>
      <c r="M150">
        <v>592.47317873174075</v>
      </c>
      <c r="N150">
        <v>1221.3001806410098</v>
      </c>
      <c r="O150">
        <v>2360.9986556774784</v>
      </c>
      <c r="P150">
        <v>202.62787711341198</v>
      </c>
      <c r="Q150">
        <v>310.65787684020398</v>
      </c>
      <c r="R150">
        <v>1030.9752311993782</v>
      </c>
      <c r="S150">
        <v>259.46796054443405</v>
      </c>
      <c r="T150">
        <v>579.78891932206272</v>
      </c>
      <c r="U150">
        <v>978.33074575981027</v>
      </c>
      <c r="V150">
        <v>375.85888052858598</v>
      </c>
      <c r="W150">
        <v>1188.4671519180356</v>
      </c>
      <c r="X150">
        <v>172.0057466240485</v>
      </c>
      <c r="Y150">
        <v>173.65813003646511</v>
      </c>
      <c r="Z150">
        <v>1005.096906857802</v>
      </c>
      <c r="AA150">
        <v>632.79579273824606</v>
      </c>
      <c r="AB150">
        <v>910.58639592335021</v>
      </c>
      <c r="AC150">
        <v>2822.0267122724554</v>
      </c>
      <c r="AD150">
        <v>148.30525652544381</v>
      </c>
      <c r="AE150">
        <v>426.21727313734311</v>
      </c>
      <c r="AF150">
        <v>499.29138642817412</v>
      </c>
    </row>
    <row r="151" spans="1:32" x14ac:dyDescent="0.25">
      <c r="A151" s="193" t="s">
        <v>538</v>
      </c>
      <c r="B151" s="193" t="str">
        <f t="shared" si="2"/>
        <v>2026#40-44</v>
      </c>
      <c r="C151" t="s">
        <v>532</v>
      </c>
      <c r="D151">
        <v>2026</v>
      </c>
      <c r="E151" t="s">
        <v>229</v>
      </c>
      <c r="F151">
        <v>223.48436775802566</v>
      </c>
      <c r="G151">
        <v>2186.8525164266457</v>
      </c>
      <c r="H151">
        <v>392.39611868203758</v>
      </c>
      <c r="I151">
        <v>1344.5490550845432</v>
      </c>
      <c r="J151">
        <v>488.76018982100038</v>
      </c>
      <c r="K151">
        <v>1393.159287179685</v>
      </c>
      <c r="L151">
        <v>510.78582801044058</v>
      </c>
      <c r="M151">
        <v>644.91522088239049</v>
      </c>
      <c r="N151">
        <v>1271.0906778133717</v>
      </c>
      <c r="O151">
        <v>2288.0397111602306</v>
      </c>
      <c r="P151">
        <v>271.52755745591423</v>
      </c>
      <c r="Q151">
        <v>364.72998166992448</v>
      </c>
      <c r="R151">
        <v>1018.1336615938917</v>
      </c>
      <c r="S151">
        <v>365.89572369284679</v>
      </c>
      <c r="T151">
        <v>670.14738039515817</v>
      </c>
      <c r="U151">
        <v>1048.9381595785476</v>
      </c>
      <c r="V151">
        <v>366.99436594816342</v>
      </c>
      <c r="W151">
        <v>1201.2760494809718</v>
      </c>
      <c r="X151">
        <v>172.80892101526706</v>
      </c>
      <c r="Y151">
        <v>180.96220022418601</v>
      </c>
      <c r="Z151">
        <v>1050.5807330398941</v>
      </c>
      <c r="AA151">
        <v>635.89018466630637</v>
      </c>
      <c r="AB151">
        <v>899.37254879804368</v>
      </c>
      <c r="AC151">
        <v>2901.5444051585819</v>
      </c>
      <c r="AD151">
        <v>174.92286266378753</v>
      </c>
      <c r="AE151">
        <v>469.59924731580003</v>
      </c>
      <c r="AF151">
        <v>490.39972792035354</v>
      </c>
    </row>
    <row r="152" spans="1:32" x14ac:dyDescent="0.25">
      <c r="A152" s="193" t="s">
        <v>538</v>
      </c>
      <c r="B152" s="193" t="str">
        <f t="shared" si="2"/>
        <v>2026#45-49</v>
      </c>
      <c r="C152" t="s">
        <v>532</v>
      </c>
      <c r="D152">
        <v>2026</v>
      </c>
      <c r="E152" t="s">
        <v>174</v>
      </c>
      <c r="F152">
        <v>247.03283218774828</v>
      </c>
      <c r="G152">
        <v>1972.3123270965382</v>
      </c>
      <c r="H152">
        <v>397.49673278418811</v>
      </c>
      <c r="I152">
        <v>1273.0033934009125</v>
      </c>
      <c r="J152">
        <v>498.00162136259615</v>
      </c>
      <c r="K152">
        <v>1484.197705861076</v>
      </c>
      <c r="L152">
        <v>480.654410403361</v>
      </c>
      <c r="M152">
        <v>669.25959207533765</v>
      </c>
      <c r="N152">
        <v>1163.1122970109473</v>
      </c>
      <c r="O152">
        <v>2394.2407405831309</v>
      </c>
      <c r="P152">
        <v>315.27564994747911</v>
      </c>
      <c r="Q152">
        <v>446.42099795259935</v>
      </c>
      <c r="R152">
        <v>1125.6226184150253</v>
      </c>
      <c r="S152">
        <v>359.51561524104625</v>
      </c>
      <c r="T152">
        <v>669.09920865732374</v>
      </c>
      <c r="U152">
        <v>890.88947113938139</v>
      </c>
      <c r="V152">
        <v>402.92294952397685</v>
      </c>
      <c r="W152">
        <v>1200.7044969053331</v>
      </c>
      <c r="X152">
        <v>174.03569328491926</v>
      </c>
      <c r="Y152">
        <v>186.00660975549272</v>
      </c>
      <c r="Z152">
        <v>1015.6999446350294</v>
      </c>
      <c r="AA152">
        <v>651.78904596110976</v>
      </c>
      <c r="AB152">
        <v>907.38546418498424</v>
      </c>
      <c r="AC152">
        <v>3235.1446109154649</v>
      </c>
      <c r="AD152">
        <v>217.93937474834172</v>
      </c>
      <c r="AE152">
        <v>505.07295185710541</v>
      </c>
      <c r="AF152">
        <v>554.3213162963176</v>
      </c>
    </row>
    <row r="153" spans="1:32" x14ac:dyDescent="0.25">
      <c r="A153" s="193" t="s">
        <v>538</v>
      </c>
      <c r="B153" s="193" t="str">
        <f t="shared" si="2"/>
        <v>2026#50-54</v>
      </c>
      <c r="C153" t="s">
        <v>532</v>
      </c>
      <c r="D153">
        <v>2026</v>
      </c>
      <c r="E153" t="s">
        <v>175</v>
      </c>
      <c r="F153">
        <v>255.14097140441123</v>
      </c>
      <c r="G153">
        <v>1900.4764395255979</v>
      </c>
      <c r="H153">
        <v>459.82990414662652</v>
      </c>
      <c r="I153">
        <v>1345.7743135253322</v>
      </c>
      <c r="J153">
        <v>536.29756839253525</v>
      </c>
      <c r="K153">
        <v>1498.9721253021171</v>
      </c>
      <c r="L153">
        <v>484.31513769322345</v>
      </c>
      <c r="M153">
        <v>761.35090530947934</v>
      </c>
      <c r="N153">
        <v>1289.7015975193481</v>
      </c>
      <c r="O153">
        <v>2997.0725427340799</v>
      </c>
      <c r="P153">
        <v>374.98973982184521</v>
      </c>
      <c r="Q153">
        <v>527.67748823156103</v>
      </c>
      <c r="R153">
        <v>1221.5375716950471</v>
      </c>
      <c r="S153">
        <v>486.25754586644234</v>
      </c>
      <c r="T153">
        <v>836.46348378744005</v>
      </c>
      <c r="U153">
        <v>694.93439264297388</v>
      </c>
      <c r="V153">
        <v>462.57526201461513</v>
      </c>
      <c r="W153">
        <v>1396.5961526363744</v>
      </c>
      <c r="X153">
        <v>243.3593581623195</v>
      </c>
      <c r="Y153">
        <v>240.74312875757582</v>
      </c>
      <c r="Z153">
        <v>1207.7403395881001</v>
      </c>
      <c r="AA153">
        <v>588.1142674616865</v>
      </c>
      <c r="AB153">
        <v>899.09194717643686</v>
      </c>
      <c r="AC153">
        <v>3732.3914740873665</v>
      </c>
      <c r="AD153">
        <v>304.57828164410063</v>
      </c>
      <c r="AE153">
        <v>655.99511721281579</v>
      </c>
      <c r="AF153">
        <v>606.24932945964838</v>
      </c>
    </row>
    <row r="154" spans="1:32" x14ac:dyDescent="0.25">
      <c r="A154" s="193" t="s">
        <v>538</v>
      </c>
      <c r="B154" s="193" t="str">
        <f t="shared" si="2"/>
        <v>2026#55-59</v>
      </c>
      <c r="C154" t="s">
        <v>532</v>
      </c>
      <c r="D154">
        <v>2026</v>
      </c>
      <c r="E154" t="s">
        <v>177</v>
      </c>
      <c r="F154">
        <v>296.58354825633529</v>
      </c>
      <c r="G154">
        <v>2136.0284852871346</v>
      </c>
      <c r="H154">
        <v>547.27143918159015</v>
      </c>
      <c r="I154">
        <v>1466.8732795566102</v>
      </c>
      <c r="J154">
        <v>655.81206474683199</v>
      </c>
      <c r="K154">
        <v>1774.4204805184195</v>
      </c>
      <c r="L154">
        <v>646.65248220898911</v>
      </c>
      <c r="M154">
        <v>816.66188248763854</v>
      </c>
      <c r="N154">
        <v>1390.9873450796542</v>
      </c>
      <c r="O154">
        <v>3799.0224609131005</v>
      </c>
      <c r="P154">
        <v>423.69882517618055</v>
      </c>
      <c r="Q154">
        <v>746.43056773254182</v>
      </c>
      <c r="R154">
        <v>1448.5924153555775</v>
      </c>
      <c r="S154">
        <v>600.08810676278631</v>
      </c>
      <c r="T154">
        <v>1043.9167806950343</v>
      </c>
      <c r="U154">
        <v>659.93395829127303</v>
      </c>
      <c r="V154">
        <v>504.29788211099992</v>
      </c>
      <c r="W154">
        <v>1743.0575963971314</v>
      </c>
      <c r="X154">
        <v>342.04069662582037</v>
      </c>
      <c r="Y154">
        <v>318.96273162101932</v>
      </c>
      <c r="Z154">
        <v>1576.4692562856153</v>
      </c>
      <c r="AA154">
        <v>688.45732499723636</v>
      </c>
      <c r="AB154">
        <v>1127.9805993673058</v>
      </c>
      <c r="AC154">
        <v>4071.4721254448295</v>
      </c>
      <c r="AD154">
        <v>383.76496795085268</v>
      </c>
      <c r="AE154">
        <v>729.55480525278494</v>
      </c>
      <c r="AF154">
        <v>637.44248484572574</v>
      </c>
    </row>
    <row r="155" spans="1:32" x14ac:dyDescent="0.25">
      <c r="A155" s="193" t="s">
        <v>538</v>
      </c>
      <c r="B155" s="193" t="str">
        <f t="shared" si="2"/>
        <v>2026#60-64</v>
      </c>
      <c r="C155" t="s">
        <v>532</v>
      </c>
      <c r="D155">
        <v>2026</v>
      </c>
      <c r="E155" t="s">
        <v>178</v>
      </c>
      <c r="F155">
        <v>347.66735474815277</v>
      </c>
      <c r="G155">
        <v>2169.0227357795129</v>
      </c>
      <c r="H155">
        <v>628.5182939068518</v>
      </c>
      <c r="I155">
        <v>1373.6253093584683</v>
      </c>
      <c r="J155">
        <v>846.80957753220423</v>
      </c>
      <c r="K155">
        <v>1760.6104723850351</v>
      </c>
      <c r="L155">
        <v>656.01937685710323</v>
      </c>
      <c r="M155">
        <v>866.11404294065869</v>
      </c>
      <c r="N155">
        <v>1407.5945900771071</v>
      </c>
      <c r="O155">
        <v>3978.5383900456372</v>
      </c>
      <c r="P155">
        <v>441.60129781955641</v>
      </c>
      <c r="Q155">
        <v>807.00460705484443</v>
      </c>
      <c r="R155">
        <v>1414.5515194920881</v>
      </c>
      <c r="S155">
        <v>545.46869294027101</v>
      </c>
      <c r="T155">
        <v>1125.2660619663241</v>
      </c>
      <c r="U155">
        <v>668.78845530523984</v>
      </c>
      <c r="V155">
        <v>534.66931503488001</v>
      </c>
      <c r="W155">
        <v>1832.8083239678099</v>
      </c>
      <c r="X155">
        <v>331.07251352281867</v>
      </c>
      <c r="Y155">
        <v>304.0999281066924</v>
      </c>
      <c r="Z155">
        <v>1691.1330972553658</v>
      </c>
      <c r="AA155">
        <v>724.41777783175166</v>
      </c>
      <c r="AB155">
        <v>1162.9629559460786</v>
      </c>
      <c r="AC155">
        <v>4041.5822681130239</v>
      </c>
      <c r="AD155">
        <v>422.10366804369966</v>
      </c>
      <c r="AE155">
        <v>783.33806122206011</v>
      </c>
      <c r="AF155">
        <v>643.39568899566461</v>
      </c>
    </row>
    <row r="156" spans="1:32" x14ac:dyDescent="0.25">
      <c r="A156" s="193" t="s">
        <v>538</v>
      </c>
      <c r="B156" s="193" t="str">
        <f t="shared" si="2"/>
        <v>2026#65-69</v>
      </c>
      <c r="C156" t="s">
        <v>532</v>
      </c>
      <c r="D156">
        <v>2026</v>
      </c>
      <c r="E156" t="s">
        <v>230</v>
      </c>
      <c r="F156">
        <v>355.28277635551541</v>
      </c>
      <c r="G156">
        <v>1869.654330544686</v>
      </c>
      <c r="H156">
        <v>521.23638073356778</v>
      </c>
      <c r="I156">
        <v>1231.8556022388839</v>
      </c>
      <c r="J156">
        <v>805.5228134965655</v>
      </c>
      <c r="K156">
        <v>1501.0499154729484</v>
      </c>
      <c r="L156">
        <v>595.13951260837257</v>
      </c>
      <c r="M156">
        <v>637.51317868094702</v>
      </c>
      <c r="N156">
        <v>1370.3171498733216</v>
      </c>
      <c r="O156">
        <v>3476.160800289264</v>
      </c>
      <c r="P156">
        <v>459.67879975338599</v>
      </c>
      <c r="Q156">
        <v>750.24270366296628</v>
      </c>
      <c r="R156">
        <v>1199.4259611949756</v>
      </c>
      <c r="S156">
        <v>570.11418007451391</v>
      </c>
      <c r="T156">
        <v>1072.5595444881212</v>
      </c>
      <c r="U156">
        <v>537.05891004438763</v>
      </c>
      <c r="V156">
        <v>500.73402406078435</v>
      </c>
      <c r="W156">
        <v>1796.5468948668831</v>
      </c>
      <c r="X156">
        <v>333.7621897060103</v>
      </c>
      <c r="Y156">
        <v>281.56800313247743</v>
      </c>
      <c r="Z156">
        <v>1475.5187432882642</v>
      </c>
      <c r="AA156">
        <v>621.75377571292302</v>
      </c>
      <c r="AB156">
        <v>995.87959423806433</v>
      </c>
      <c r="AC156">
        <v>3367.0478856417458</v>
      </c>
      <c r="AD156">
        <v>398.01524903055349</v>
      </c>
      <c r="AE156">
        <v>707.28168265500994</v>
      </c>
      <c r="AF156">
        <v>634.00633341076968</v>
      </c>
    </row>
    <row r="157" spans="1:32" x14ac:dyDescent="0.25">
      <c r="A157" s="193" t="s">
        <v>538</v>
      </c>
      <c r="B157" s="193" t="str">
        <f t="shared" si="2"/>
        <v>2026#70-74</v>
      </c>
      <c r="C157" t="s">
        <v>532</v>
      </c>
      <c r="D157">
        <v>2026</v>
      </c>
      <c r="E157" t="s">
        <v>231</v>
      </c>
      <c r="F157">
        <v>346.7885023607227</v>
      </c>
      <c r="G157">
        <v>1529.7368866085558</v>
      </c>
      <c r="H157">
        <v>455.61200164930176</v>
      </c>
      <c r="I157">
        <v>1049.1354289127917</v>
      </c>
      <c r="J157">
        <v>681.31517367725007</v>
      </c>
      <c r="K157">
        <v>1361.3051836310142</v>
      </c>
      <c r="L157">
        <v>496.40993734955453</v>
      </c>
      <c r="M157">
        <v>534.67262023978321</v>
      </c>
      <c r="N157">
        <v>1073.7359984308257</v>
      </c>
      <c r="O157">
        <v>3088.2473876793551</v>
      </c>
      <c r="P157">
        <v>352.16952344718106</v>
      </c>
      <c r="Q157">
        <v>666.83126153336093</v>
      </c>
      <c r="R157">
        <v>1072.3593522527453</v>
      </c>
      <c r="S157">
        <v>498.59449277179681</v>
      </c>
      <c r="T157">
        <v>976.56022135560875</v>
      </c>
      <c r="U157">
        <v>483.19700240227394</v>
      </c>
      <c r="V157">
        <v>467.45961314803247</v>
      </c>
      <c r="W157">
        <v>1494.6398878987873</v>
      </c>
      <c r="X157">
        <v>217.93086511860065</v>
      </c>
      <c r="Y157">
        <v>231.01566323705492</v>
      </c>
      <c r="Z157">
        <v>1277.4436484270211</v>
      </c>
      <c r="AA157">
        <v>547.47674691703719</v>
      </c>
      <c r="AB157">
        <v>962.21003162620923</v>
      </c>
      <c r="AC157">
        <v>2910.5105909158497</v>
      </c>
      <c r="AD157">
        <v>389.45756191115083</v>
      </c>
      <c r="AE157">
        <v>624.87024650846536</v>
      </c>
      <c r="AF157">
        <v>569.03729384713472</v>
      </c>
    </row>
    <row r="158" spans="1:32" x14ac:dyDescent="0.25">
      <c r="A158" s="193" t="s">
        <v>538</v>
      </c>
      <c r="B158" s="193" t="str">
        <f t="shared" si="2"/>
        <v>2026#75-79</v>
      </c>
      <c r="C158" t="s">
        <v>532</v>
      </c>
      <c r="D158">
        <v>2026</v>
      </c>
      <c r="E158" t="s">
        <v>232</v>
      </c>
      <c r="F158">
        <v>350.5566651984584</v>
      </c>
      <c r="G158">
        <v>1377.0546748297006</v>
      </c>
      <c r="H158">
        <v>418.33590133514144</v>
      </c>
      <c r="I158">
        <v>1072.1610873350958</v>
      </c>
      <c r="J158">
        <v>765.44640554229636</v>
      </c>
      <c r="K158">
        <v>1303.4697343724818</v>
      </c>
      <c r="L158">
        <v>413.52839742541784</v>
      </c>
      <c r="M158">
        <v>543.87422539703175</v>
      </c>
      <c r="N158">
        <v>1093.4340970260566</v>
      </c>
      <c r="O158">
        <v>2724.262891893879</v>
      </c>
      <c r="P158">
        <v>325.67721539254603</v>
      </c>
      <c r="Q158">
        <v>601.18219487691749</v>
      </c>
      <c r="R158">
        <v>1094.4538807151912</v>
      </c>
      <c r="S158">
        <v>485.4409936207029</v>
      </c>
      <c r="T158">
        <v>918.24002555086349</v>
      </c>
      <c r="U158">
        <v>503.41614174621202</v>
      </c>
      <c r="V158">
        <v>480.23746307470685</v>
      </c>
      <c r="W158">
        <v>1423.7034438023484</v>
      </c>
      <c r="X158">
        <v>226.99355864646168</v>
      </c>
      <c r="Y158">
        <v>210.32048239074891</v>
      </c>
      <c r="Z158">
        <v>1287.8506388578598</v>
      </c>
      <c r="AA158">
        <v>549.16249615073184</v>
      </c>
      <c r="AB158">
        <v>871.74347754096266</v>
      </c>
      <c r="AC158">
        <v>2897.9549131526774</v>
      </c>
      <c r="AD158">
        <v>361.98125181571066</v>
      </c>
      <c r="AE158">
        <v>603.43656925619894</v>
      </c>
      <c r="AF158">
        <v>558.51835828559206</v>
      </c>
    </row>
    <row r="159" spans="1:32" x14ac:dyDescent="0.25">
      <c r="A159" s="193" t="s">
        <v>538</v>
      </c>
      <c r="B159" s="193" t="str">
        <f t="shared" si="2"/>
        <v>2026#80-84</v>
      </c>
      <c r="C159" t="s">
        <v>532</v>
      </c>
      <c r="D159">
        <v>2026</v>
      </c>
      <c r="E159" t="s">
        <v>233</v>
      </c>
      <c r="F159">
        <v>201.21948162849367</v>
      </c>
      <c r="G159">
        <v>962.19988238278052</v>
      </c>
      <c r="H159">
        <v>267.13833977546278</v>
      </c>
      <c r="I159">
        <v>806.80607438384493</v>
      </c>
      <c r="J159">
        <v>506.28265585653037</v>
      </c>
      <c r="K159">
        <v>924.5980077525893</v>
      </c>
      <c r="L159">
        <v>334.46126453504883</v>
      </c>
      <c r="M159">
        <v>401.31963484920811</v>
      </c>
      <c r="N159">
        <v>733.89011990833728</v>
      </c>
      <c r="O159">
        <v>1773.6223450590242</v>
      </c>
      <c r="P159">
        <v>183.85565644310324</v>
      </c>
      <c r="Q159">
        <v>534.55817624487372</v>
      </c>
      <c r="R159">
        <v>803.0727047313203</v>
      </c>
      <c r="S159">
        <v>384.38267837627779</v>
      </c>
      <c r="T159">
        <v>607.04127300429559</v>
      </c>
      <c r="U159">
        <v>256.74168685285969</v>
      </c>
      <c r="V159">
        <v>363.23766017158005</v>
      </c>
      <c r="W159">
        <v>929.56101930723048</v>
      </c>
      <c r="X159">
        <v>176.14747979677352</v>
      </c>
      <c r="Y159">
        <v>136.01058235572876</v>
      </c>
      <c r="Z159">
        <v>884.93933015149742</v>
      </c>
      <c r="AA159">
        <v>420.57200017552384</v>
      </c>
      <c r="AB159">
        <v>568.03128542316563</v>
      </c>
      <c r="AC159">
        <v>1895.2746205344436</v>
      </c>
      <c r="AD159">
        <v>285.259240515746</v>
      </c>
      <c r="AE159">
        <v>422.03683051516538</v>
      </c>
      <c r="AF159">
        <v>395.42621095822398</v>
      </c>
    </row>
    <row r="160" spans="1:32" x14ac:dyDescent="0.25">
      <c r="A160" s="193" t="s">
        <v>538</v>
      </c>
      <c r="B160" s="193" t="str">
        <f t="shared" si="2"/>
        <v>2026#85-89</v>
      </c>
      <c r="C160" t="s">
        <v>532</v>
      </c>
      <c r="D160">
        <v>2026</v>
      </c>
      <c r="E160" t="s">
        <v>534</v>
      </c>
      <c r="F160">
        <v>109.53009970195285</v>
      </c>
      <c r="G160">
        <v>549.999508024546</v>
      </c>
      <c r="H160">
        <v>161.64036518080678</v>
      </c>
      <c r="I160">
        <v>532.76219345437244</v>
      </c>
      <c r="J160">
        <v>247.38989025888787</v>
      </c>
      <c r="K160">
        <v>500.40329902737551</v>
      </c>
      <c r="L160">
        <v>166.00875062560453</v>
      </c>
      <c r="M160">
        <v>212.59581389221171</v>
      </c>
      <c r="N160">
        <v>360.97382822857224</v>
      </c>
      <c r="O160">
        <v>891.77573029052201</v>
      </c>
      <c r="P160">
        <v>86.288211747733243</v>
      </c>
      <c r="Q160">
        <v>263.28271580263078</v>
      </c>
      <c r="R160">
        <v>454.72455115107357</v>
      </c>
      <c r="S160">
        <v>235.28264871928036</v>
      </c>
      <c r="T160">
        <v>293.95068266799285</v>
      </c>
      <c r="U160">
        <v>141.23479993049949</v>
      </c>
      <c r="V160">
        <v>181.50983258649188</v>
      </c>
      <c r="W160">
        <v>555.58303833956063</v>
      </c>
      <c r="X160">
        <v>86.630125752896674</v>
      </c>
      <c r="Y160">
        <v>73.14348222522429</v>
      </c>
      <c r="Z160">
        <v>465.037645929831</v>
      </c>
      <c r="AA160">
        <v>199.93055481958223</v>
      </c>
      <c r="AB160">
        <v>379.96391825523853</v>
      </c>
      <c r="AC160">
        <v>1004.9971228176164</v>
      </c>
      <c r="AD160">
        <v>148.00287894927425</v>
      </c>
      <c r="AE160">
        <v>241.03618685272633</v>
      </c>
      <c r="AF160">
        <v>188.51696872525804</v>
      </c>
    </row>
    <row r="161" spans="1:32" x14ac:dyDescent="0.25">
      <c r="A161" s="193" t="s">
        <v>538</v>
      </c>
      <c r="B161" s="193" t="str">
        <f t="shared" si="2"/>
        <v>2026#90+</v>
      </c>
      <c r="C161" t="s">
        <v>532</v>
      </c>
      <c r="D161">
        <v>2026</v>
      </c>
      <c r="E161" t="s">
        <v>535</v>
      </c>
      <c r="F161">
        <v>36.366751640829719</v>
      </c>
      <c r="G161">
        <v>260.52091285789129</v>
      </c>
      <c r="H161">
        <v>109.88104117208294</v>
      </c>
      <c r="I161">
        <v>250.46815063553726</v>
      </c>
      <c r="J161">
        <v>152.59226638907734</v>
      </c>
      <c r="K161">
        <v>281.90680776230346</v>
      </c>
      <c r="L161">
        <v>42.443629014206188</v>
      </c>
      <c r="M161">
        <v>92.573629065242699</v>
      </c>
      <c r="N161">
        <v>160.37571217524246</v>
      </c>
      <c r="O161">
        <v>430.68471810284109</v>
      </c>
      <c r="P161">
        <v>71.184185116230182</v>
      </c>
      <c r="Q161">
        <v>128.31584766749796</v>
      </c>
      <c r="R161">
        <v>219.58289321551658</v>
      </c>
      <c r="S161">
        <v>114.46547381787224</v>
      </c>
      <c r="T161">
        <v>140.44692276299367</v>
      </c>
      <c r="U161">
        <v>44.497545340903855</v>
      </c>
      <c r="V161">
        <v>110.58403944657421</v>
      </c>
      <c r="W161">
        <v>259.99616766960594</v>
      </c>
      <c r="X161">
        <v>41.26055688530775</v>
      </c>
      <c r="Y161">
        <v>22.236526620059948</v>
      </c>
      <c r="Z161">
        <v>209.69445192187624</v>
      </c>
      <c r="AA161">
        <v>133.38554359655944</v>
      </c>
      <c r="AB161">
        <v>96.769430898646078</v>
      </c>
      <c r="AC161">
        <v>507.30606952280385</v>
      </c>
      <c r="AD161">
        <v>89.591570181968564</v>
      </c>
      <c r="AE161">
        <v>80.828867300203243</v>
      </c>
      <c r="AF161">
        <v>66.718828830340982</v>
      </c>
    </row>
    <row r="162" spans="1:32" x14ac:dyDescent="0.25">
      <c r="A162" s="193" t="s">
        <v>538</v>
      </c>
      <c r="B162" s="193" t="str">
        <f t="shared" si="2"/>
        <v>2027#0-15</v>
      </c>
      <c r="C162" t="s">
        <v>532</v>
      </c>
      <c r="D162">
        <v>2027</v>
      </c>
      <c r="E162" t="s">
        <v>181</v>
      </c>
      <c r="F162">
        <v>642.15031637622087</v>
      </c>
      <c r="G162">
        <v>6754.3473431520306</v>
      </c>
      <c r="H162">
        <v>1009.792479330344</v>
      </c>
      <c r="I162">
        <v>4678.584645547051</v>
      </c>
      <c r="J162">
        <v>1424.6765314308263</v>
      </c>
      <c r="K162">
        <v>3703.261666430778</v>
      </c>
      <c r="L162">
        <v>1294.3962475936391</v>
      </c>
      <c r="M162">
        <v>2095.0841500995789</v>
      </c>
      <c r="N162">
        <v>3583.9047569881154</v>
      </c>
      <c r="O162">
        <v>7412.5837485156171</v>
      </c>
      <c r="P162">
        <v>902.07189710264834</v>
      </c>
      <c r="Q162">
        <v>1055.7385836836761</v>
      </c>
      <c r="R162">
        <v>3021.4649406730905</v>
      </c>
      <c r="S162">
        <v>910.84798141192539</v>
      </c>
      <c r="T162">
        <v>2067.6381035397426</v>
      </c>
      <c r="U162">
        <v>3302.6290008237138</v>
      </c>
      <c r="V162">
        <v>1092.7075870711542</v>
      </c>
      <c r="W162">
        <v>4053.7292895959317</v>
      </c>
      <c r="X162">
        <v>465.66163664613731</v>
      </c>
      <c r="Y162">
        <v>620.63920405243744</v>
      </c>
      <c r="Z162">
        <v>3433.7325334672023</v>
      </c>
      <c r="AA162">
        <v>1842.548428964845</v>
      </c>
      <c r="AB162">
        <v>2903.5099797127259</v>
      </c>
      <c r="AC162">
        <v>8150.4427165339657</v>
      </c>
      <c r="AD162">
        <v>466.23662212692682</v>
      </c>
      <c r="AE162">
        <v>1429.832084939771</v>
      </c>
      <c r="AF162">
        <v>1458.7081783969977</v>
      </c>
    </row>
    <row r="163" spans="1:32" x14ac:dyDescent="0.25">
      <c r="A163" s="193" t="s">
        <v>538</v>
      </c>
      <c r="B163" s="193" t="str">
        <f t="shared" si="2"/>
        <v>2027#16-19</v>
      </c>
      <c r="C163" t="s">
        <v>532</v>
      </c>
      <c r="D163">
        <v>2027</v>
      </c>
      <c r="E163" t="s">
        <v>533</v>
      </c>
      <c r="F163">
        <v>137.88321598561612</v>
      </c>
      <c r="G163">
        <v>1423.0919025377741</v>
      </c>
      <c r="H163">
        <v>305.31831715775525</v>
      </c>
      <c r="I163">
        <v>1024.3970682910729</v>
      </c>
      <c r="J163">
        <v>305.31242673235249</v>
      </c>
      <c r="K163">
        <v>998.7640028322428</v>
      </c>
      <c r="L163">
        <v>278.90174961784362</v>
      </c>
      <c r="M163">
        <v>481.03051372914069</v>
      </c>
      <c r="N163">
        <v>850.60540262221343</v>
      </c>
      <c r="O163">
        <v>1703.7104963050328</v>
      </c>
      <c r="P163">
        <v>288.88803939381108</v>
      </c>
      <c r="Q163">
        <v>310.5647270106108</v>
      </c>
      <c r="R163">
        <v>924.32330316016419</v>
      </c>
      <c r="S163">
        <v>306.72706842656964</v>
      </c>
      <c r="T163">
        <v>410.5158077248289</v>
      </c>
      <c r="U163">
        <v>583.09403317868509</v>
      </c>
      <c r="V163">
        <v>213.96908104692253</v>
      </c>
      <c r="W163">
        <v>1286.3391370682707</v>
      </c>
      <c r="X163">
        <v>146.25156046033359</v>
      </c>
      <c r="Y163">
        <v>167.17402193080093</v>
      </c>
      <c r="Z163">
        <v>786.16757623214653</v>
      </c>
      <c r="AA163">
        <v>456.28086386822838</v>
      </c>
      <c r="AB163">
        <v>691.29021979016329</v>
      </c>
      <c r="AC163">
        <v>2240.5604171739433</v>
      </c>
      <c r="AD163">
        <v>164.90737641532178</v>
      </c>
      <c r="AE163">
        <v>329.08319647759447</v>
      </c>
      <c r="AF163">
        <v>391.07956451695907</v>
      </c>
    </row>
    <row r="164" spans="1:32" x14ac:dyDescent="0.25">
      <c r="A164" s="193" t="s">
        <v>538</v>
      </c>
      <c r="B164" s="193" t="str">
        <f t="shared" si="2"/>
        <v>2027#20-24</v>
      </c>
      <c r="C164" t="s">
        <v>532</v>
      </c>
      <c r="D164">
        <v>2027</v>
      </c>
      <c r="E164" t="s">
        <v>168</v>
      </c>
      <c r="F164">
        <v>136.95468077351711</v>
      </c>
      <c r="G164">
        <v>1219.276534626387</v>
      </c>
      <c r="H164">
        <v>226.76382373131773</v>
      </c>
      <c r="I164">
        <v>699.89996343939242</v>
      </c>
      <c r="J164">
        <v>238.54983832313343</v>
      </c>
      <c r="K164">
        <v>1029.2517661814109</v>
      </c>
      <c r="L164">
        <v>265.69186609073006</v>
      </c>
      <c r="M164">
        <v>383.23671889110631</v>
      </c>
      <c r="N164">
        <v>697.3117475870547</v>
      </c>
      <c r="O164">
        <v>1856.5661079748622</v>
      </c>
      <c r="P164">
        <v>196.31714374596964</v>
      </c>
      <c r="Q164">
        <v>244.5840754194648</v>
      </c>
      <c r="R164">
        <v>1294.0956520562313</v>
      </c>
      <c r="S164">
        <v>212.13318011488494</v>
      </c>
      <c r="T164">
        <v>368.16873544715145</v>
      </c>
      <c r="U164">
        <v>465.11902616086235</v>
      </c>
      <c r="V164">
        <v>178.34461545472439</v>
      </c>
      <c r="W164">
        <v>1067.1932526666769</v>
      </c>
      <c r="X164">
        <v>96.537304144743118</v>
      </c>
      <c r="Y164">
        <v>129.76902927431058</v>
      </c>
      <c r="Z164">
        <v>853.03736294844316</v>
      </c>
      <c r="AA164">
        <v>481.20584474036519</v>
      </c>
      <c r="AB164">
        <v>524.92132642576166</v>
      </c>
      <c r="AC164">
        <v>1930.0396100995335</v>
      </c>
      <c r="AD164">
        <v>179.10451839388145</v>
      </c>
      <c r="AE164">
        <v>339.43778451218407</v>
      </c>
      <c r="AF164">
        <v>326.150377134358</v>
      </c>
    </row>
    <row r="165" spans="1:32" x14ac:dyDescent="0.25">
      <c r="A165" s="193" t="s">
        <v>538</v>
      </c>
      <c r="B165" s="193" t="str">
        <f t="shared" si="2"/>
        <v>2027#25-29</v>
      </c>
      <c r="C165" t="s">
        <v>532</v>
      </c>
      <c r="D165">
        <v>2027</v>
      </c>
      <c r="E165" t="s">
        <v>226</v>
      </c>
      <c r="F165">
        <v>88.175587546657368</v>
      </c>
      <c r="G165">
        <v>1635.4105413955413</v>
      </c>
      <c r="H165">
        <v>275.67938427996779</v>
      </c>
      <c r="I165">
        <v>844.86325386262433</v>
      </c>
      <c r="J165">
        <v>260.45296202888642</v>
      </c>
      <c r="K165">
        <v>1215.1844319626007</v>
      </c>
      <c r="L165">
        <v>350.51802777104547</v>
      </c>
      <c r="M165">
        <v>390.5875571696983</v>
      </c>
      <c r="N165">
        <v>865.05165336216669</v>
      </c>
      <c r="O165">
        <v>1781.592969476168</v>
      </c>
      <c r="P165">
        <v>148.47591626405972</v>
      </c>
      <c r="Q165">
        <v>201.3747310465522</v>
      </c>
      <c r="R165">
        <v>896.68907965968822</v>
      </c>
      <c r="S165">
        <v>169.76007447538166</v>
      </c>
      <c r="T165">
        <v>370.98685921143232</v>
      </c>
      <c r="U165">
        <v>628.09018000199808</v>
      </c>
      <c r="V165">
        <v>257.46510908363007</v>
      </c>
      <c r="W165">
        <v>1090.566286581304</v>
      </c>
      <c r="X165">
        <v>88.402820028545605</v>
      </c>
      <c r="Y165">
        <v>143.67642792735722</v>
      </c>
      <c r="Z165">
        <v>880.38951845161773</v>
      </c>
      <c r="AA165">
        <v>489.0198400820658</v>
      </c>
      <c r="AB165">
        <v>560.97536226207887</v>
      </c>
      <c r="AC165">
        <v>2088.4524135325555</v>
      </c>
      <c r="AD165">
        <v>126.39951619282729</v>
      </c>
      <c r="AE165">
        <v>333.5632066194608</v>
      </c>
      <c r="AF165">
        <v>341.55176514469224</v>
      </c>
    </row>
    <row r="166" spans="1:32" x14ac:dyDescent="0.25">
      <c r="A166" s="193" t="s">
        <v>538</v>
      </c>
      <c r="B166" s="193" t="str">
        <f t="shared" si="2"/>
        <v>2027#30-34</v>
      </c>
      <c r="C166" t="s">
        <v>532</v>
      </c>
      <c r="D166">
        <v>2027</v>
      </c>
      <c r="E166" t="s">
        <v>227</v>
      </c>
      <c r="F166">
        <v>115.26516756929828</v>
      </c>
      <c r="G166">
        <v>2094.6234633213135</v>
      </c>
      <c r="H166">
        <v>290.53446279645198</v>
      </c>
      <c r="I166">
        <v>1027.6494488596156</v>
      </c>
      <c r="J166">
        <v>325.19363720039735</v>
      </c>
      <c r="K166">
        <v>1281.2178058209211</v>
      </c>
      <c r="L166">
        <v>410.90277976873364</v>
      </c>
      <c r="M166">
        <v>442.07092981204505</v>
      </c>
      <c r="N166">
        <v>1064.1425655683497</v>
      </c>
      <c r="O166">
        <v>2112.9001193575477</v>
      </c>
      <c r="P166">
        <v>173.30619306749955</v>
      </c>
      <c r="Q166">
        <v>218.07412831883511</v>
      </c>
      <c r="R166">
        <v>1044.0307169548587</v>
      </c>
      <c r="S166">
        <v>222.35665066936212</v>
      </c>
      <c r="T166">
        <v>449.94836933235388</v>
      </c>
      <c r="U166">
        <v>832.77409708406924</v>
      </c>
      <c r="V166">
        <v>303.05398767142731</v>
      </c>
      <c r="W166">
        <v>1211.9770697432518</v>
      </c>
      <c r="X166">
        <v>101.08057696675382</v>
      </c>
      <c r="Y166">
        <v>160.96759688510605</v>
      </c>
      <c r="Z166">
        <v>969.01683796370116</v>
      </c>
      <c r="AA166">
        <v>492.9042590646867</v>
      </c>
      <c r="AB166">
        <v>788.77145978058536</v>
      </c>
      <c r="AC166">
        <v>2352.461722530712</v>
      </c>
      <c r="AD166">
        <v>144.59980045880059</v>
      </c>
      <c r="AE166">
        <v>390.08467498399148</v>
      </c>
      <c r="AF166">
        <v>400.80921528473766</v>
      </c>
    </row>
    <row r="167" spans="1:32" x14ac:dyDescent="0.25">
      <c r="A167" s="193" t="s">
        <v>538</v>
      </c>
      <c r="B167" s="193" t="str">
        <f t="shared" si="2"/>
        <v>2027#35-39</v>
      </c>
      <c r="C167" t="s">
        <v>532</v>
      </c>
      <c r="D167">
        <v>2027</v>
      </c>
      <c r="E167" t="s">
        <v>228</v>
      </c>
      <c r="F167">
        <v>167.93408678595964</v>
      </c>
      <c r="G167">
        <v>2312.7280740634192</v>
      </c>
      <c r="H167">
        <v>314.9677235196524</v>
      </c>
      <c r="I167">
        <v>1414.1756448405386</v>
      </c>
      <c r="J167">
        <v>465.29929667878514</v>
      </c>
      <c r="K167">
        <v>1309.8667140828416</v>
      </c>
      <c r="L167">
        <v>535.23040952666202</v>
      </c>
      <c r="M167">
        <v>595.24684486989247</v>
      </c>
      <c r="N167">
        <v>1270.4774389862412</v>
      </c>
      <c r="O167">
        <v>2383.4313303383842</v>
      </c>
      <c r="P167">
        <v>194.72803170472025</v>
      </c>
      <c r="Q167">
        <v>318.52315538257943</v>
      </c>
      <c r="R167">
        <v>1015.9180982356397</v>
      </c>
      <c r="S167">
        <v>250.73751150662139</v>
      </c>
      <c r="T167">
        <v>605.379639942018</v>
      </c>
      <c r="U167">
        <v>984.95646497146413</v>
      </c>
      <c r="V167">
        <v>372.40439484106423</v>
      </c>
      <c r="W167">
        <v>1186.3506009919972</v>
      </c>
      <c r="X167">
        <v>174.41574110650225</v>
      </c>
      <c r="Y167">
        <v>176.41792127626707</v>
      </c>
      <c r="Z167">
        <v>1024.6503004531435</v>
      </c>
      <c r="AA167">
        <v>665.8200467712204</v>
      </c>
      <c r="AB167">
        <v>883.58471414397991</v>
      </c>
      <c r="AC167">
        <v>2855.6708518214355</v>
      </c>
      <c r="AD167">
        <v>143.90241527461967</v>
      </c>
      <c r="AE167">
        <v>417.23632118283626</v>
      </c>
      <c r="AF167">
        <v>505.39375754265677</v>
      </c>
    </row>
    <row r="168" spans="1:32" x14ac:dyDescent="0.25">
      <c r="A168" s="193" t="s">
        <v>538</v>
      </c>
      <c r="B168" s="193" t="str">
        <f t="shared" si="2"/>
        <v>2027#40-44</v>
      </c>
      <c r="C168" t="s">
        <v>532</v>
      </c>
      <c r="D168">
        <v>2027</v>
      </c>
      <c r="E168" t="s">
        <v>229</v>
      </c>
      <c r="F168">
        <v>202.25919013814541</v>
      </c>
      <c r="G168">
        <v>2260.2080493061803</v>
      </c>
      <c r="H168">
        <v>395.50789519629535</v>
      </c>
      <c r="I168">
        <v>1360.1321587188177</v>
      </c>
      <c r="J168">
        <v>461.69405571423539</v>
      </c>
      <c r="K168">
        <v>1391.464102675531</v>
      </c>
      <c r="L168">
        <v>530.47302057458</v>
      </c>
      <c r="M168">
        <v>665.34843383079192</v>
      </c>
      <c r="N168">
        <v>1283.8458713118298</v>
      </c>
      <c r="O168">
        <v>2282.4253714945253</v>
      </c>
      <c r="P168">
        <v>273.00507318790289</v>
      </c>
      <c r="Q168">
        <v>344.39560268839966</v>
      </c>
      <c r="R168">
        <v>1033.1010186513895</v>
      </c>
      <c r="S168">
        <v>355.9593535550913</v>
      </c>
      <c r="T168">
        <v>659.05365339569687</v>
      </c>
      <c r="U168">
        <v>1107.6268983697373</v>
      </c>
      <c r="V168">
        <v>397.45418143828169</v>
      </c>
      <c r="W168">
        <v>1232.8807731145962</v>
      </c>
      <c r="X168">
        <v>170.58827561511157</v>
      </c>
      <c r="Y168">
        <v>180.52309259491793</v>
      </c>
      <c r="Z168">
        <v>1044.6931600434857</v>
      </c>
      <c r="AA168">
        <v>607.96283743442359</v>
      </c>
      <c r="AB168">
        <v>934.53341981048698</v>
      </c>
      <c r="AC168">
        <v>2887.9591764719507</v>
      </c>
      <c r="AD168">
        <v>174.89628348803632</v>
      </c>
      <c r="AE168">
        <v>474.65422883868933</v>
      </c>
      <c r="AF168">
        <v>501.96210529172453</v>
      </c>
    </row>
    <row r="169" spans="1:32" x14ac:dyDescent="0.25">
      <c r="A169" s="193" t="s">
        <v>538</v>
      </c>
      <c r="B169" s="193" t="str">
        <f t="shared" si="2"/>
        <v>2027#45-49</v>
      </c>
      <c r="C169" t="s">
        <v>532</v>
      </c>
      <c r="D169">
        <v>2027</v>
      </c>
      <c r="E169" t="s">
        <v>174</v>
      </c>
      <c r="F169">
        <v>242.94847481261544</v>
      </c>
      <c r="G169">
        <v>2079.1139548569745</v>
      </c>
      <c r="H169">
        <v>411.54056458962498</v>
      </c>
      <c r="I169">
        <v>1307.9459040888064</v>
      </c>
      <c r="J169">
        <v>526.97352727113139</v>
      </c>
      <c r="K169">
        <v>1483.8571017532422</v>
      </c>
      <c r="L169">
        <v>503.82605108373531</v>
      </c>
      <c r="M169">
        <v>698.84088964332136</v>
      </c>
      <c r="N169">
        <v>1218.9114236247635</v>
      </c>
      <c r="O169">
        <v>2475.3904606859996</v>
      </c>
      <c r="P169">
        <v>326.94377402680561</v>
      </c>
      <c r="Q169">
        <v>448.83529462569925</v>
      </c>
      <c r="R169">
        <v>1119.1059288060621</v>
      </c>
      <c r="S169">
        <v>351.9604077335934</v>
      </c>
      <c r="T169">
        <v>693.40647668334861</v>
      </c>
      <c r="U169">
        <v>954.41710863321759</v>
      </c>
      <c r="V169">
        <v>412.88656929607589</v>
      </c>
      <c r="W169">
        <v>1265.9725576136882</v>
      </c>
      <c r="X169">
        <v>182.28323690032772</v>
      </c>
      <c r="Y169">
        <v>191.68609730849948</v>
      </c>
      <c r="Z169">
        <v>1039.049846207005</v>
      </c>
      <c r="AA169">
        <v>685.20948035574418</v>
      </c>
      <c r="AB169">
        <v>922.71811293732799</v>
      </c>
      <c r="AC169">
        <v>3232.8474759734108</v>
      </c>
      <c r="AD169">
        <v>208.99736379720628</v>
      </c>
      <c r="AE169">
        <v>506.88181580482637</v>
      </c>
      <c r="AF169">
        <v>534.52998189917446</v>
      </c>
    </row>
    <row r="170" spans="1:32" x14ac:dyDescent="0.25">
      <c r="A170" s="193" t="s">
        <v>538</v>
      </c>
      <c r="B170" s="193" t="str">
        <f t="shared" si="2"/>
        <v>2027#50-54</v>
      </c>
      <c r="C170" t="s">
        <v>532</v>
      </c>
      <c r="D170">
        <v>2027</v>
      </c>
      <c r="E170" t="s">
        <v>175</v>
      </c>
      <c r="F170">
        <v>236.16448754735802</v>
      </c>
      <c r="G170">
        <v>1820.0889926708114</v>
      </c>
      <c r="H170">
        <v>443.79757592985203</v>
      </c>
      <c r="I170">
        <v>1315.4212387019898</v>
      </c>
      <c r="J170">
        <v>507.26765921942388</v>
      </c>
      <c r="K170">
        <v>1472.1609687035602</v>
      </c>
      <c r="L170">
        <v>449.25193051413709</v>
      </c>
      <c r="M170">
        <v>737.80844010029227</v>
      </c>
      <c r="N170">
        <v>1224.277852610247</v>
      </c>
      <c r="O170">
        <v>2767.8296165889997</v>
      </c>
      <c r="P170">
        <v>337.71518370300112</v>
      </c>
      <c r="Q170">
        <v>513.25329275575666</v>
      </c>
      <c r="R170">
        <v>1173.8019561095673</v>
      </c>
      <c r="S170">
        <v>457.21020877502781</v>
      </c>
      <c r="T170">
        <v>771.34386371748087</v>
      </c>
      <c r="U170">
        <v>716.57034113609166</v>
      </c>
      <c r="V170">
        <v>439.68643252123047</v>
      </c>
      <c r="W170">
        <v>1304.2696214461139</v>
      </c>
      <c r="X170">
        <v>210.78563936553343</v>
      </c>
      <c r="Y170">
        <v>218.06398044749392</v>
      </c>
      <c r="Z170">
        <v>1145.256049802927</v>
      </c>
      <c r="AA170">
        <v>581.96880373351303</v>
      </c>
      <c r="AB170">
        <v>867.43198777839939</v>
      </c>
      <c r="AC170">
        <v>3554.7544529214647</v>
      </c>
      <c r="AD170">
        <v>281.70306586337847</v>
      </c>
      <c r="AE170">
        <v>617.24052576241638</v>
      </c>
      <c r="AF170">
        <v>577.59468374434323</v>
      </c>
    </row>
    <row r="171" spans="1:32" x14ac:dyDescent="0.25">
      <c r="A171" s="193" t="s">
        <v>538</v>
      </c>
      <c r="B171" s="193" t="str">
        <f t="shared" si="2"/>
        <v>2027#55-59</v>
      </c>
      <c r="C171" t="s">
        <v>532</v>
      </c>
      <c r="D171">
        <v>2027</v>
      </c>
      <c r="E171" t="s">
        <v>177</v>
      </c>
      <c r="F171">
        <v>306.89208311465643</v>
      </c>
      <c r="G171">
        <v>2112.0989960311467</v>
      </c>
      <c r="H171">
        <v>532.95294344417334</v>
      </c>
      <c r="I171">
        <v>1452.6787899117089</v>
      </c>
      <c r="J171">
        <v>645.37673856194067</v>
      </c>
      <c r="K171">
        <v>1717.4441867782527</v>
      </c>
      <c r="L171">
        <v>642.3935187539139</v>
      </c>
      <c r="M171">
        <v>834.6424895653372</v>
      </c>
      <c r="N171">
        <v>1393.8465423328257</v>
      </c>
      <c r="O171">
        <v>3744.320422715909</v>
      </c>
      <c r="P171">
        <v>419.87390014204766</v>
      </c>
      <c r="Q171">
        <v>718.23595146366927</v>
      </c>
      <c r="R171">
        <v>1443.4822735135922</v>
      </c>
      <c r="S171">
        <v>607.30033949423228</v>
      </c>
      <c r="T171">
        <v>1002.2849275115684</v>
      </c>
      <c r="U171">
        <v>673.4405762317499</v>
      </c>
      <c r="V171">
        <v>515.2654614389246</v>
      </c>
      <c r="W171">
        <v>1703.7919860101888</v>
      </c>
      <c r="X171">
        <v>316.40342283741256</v>
      </c>
      <c r="Y171">
        <v>298.47907112569726</v>
      </c>
      <c r="Z171">
        <v>1526.1438509195686</v>
      </c>
      <c r="AA171">
        <v>687.38354600205457</v>
      </c>
      <c r="AB171">
        <v>1101.2938219153148</v>
      </c>
      <c r="AC171">
        <v>4044.6344513728391</v>
      </c>
      <c r="AD171">
        <v>381.70093818974675</v>
      </c>
      <c r="AE171">
        <v>733.73781269884239</v>
      </c>
      <c r="AF171">
        <v>638.54401122995546</v>
      </c>
    </row>
    <row r="172" spans="1:32" x14ac:dyDescent="0.25">
      <c r="A172" s="193" t="s">
        <v>538</v>
      </c>
      <c r="B172" s="193" t="str">
        <f t="shared" si="2"/>
        <v>2027#60-64</v>
      </c>
      <c r="C172" t="s">
        <v>532</v>
      </c>
      <c r="D172">
        <v>2027</v>
      </c>
      <c r="E172" t="s">
        <v>178</v>
      </c>
      <c r="F172">
        <v>341.85491842514739</v>
      </c>
      <c r="G172">
        <v>2169.8641657454691</v>
      </c>
      <c r="H172">
        <v>640.33932518590768</v>
      </c>
      <c r="I172">
        <v>1408.2443056294173</v>
      </c>
      <c r="J172">
        <v>845.57370362027382</v>
      </c>
      <c r="K172">
        <v>1818.3011764896887</v>
      </c>
      <c r="L172">
        <v>653.47273206924274</v>
      </c>
      <c r="M172">
        <v>891.90073259024871</v>
      </c>
      <c r="N172">
        <v>1429.3689318923339</v>
      </c>
      <c r="O172">
        <v>4115.888723376449</v>
      </c>
      <c r="P172">
        <v>446.42850501554619</v>
      </c>
      <c r="Q172">
        <v>827.62548346545248</v>
      </c>
      <c r="R172">
        <v>1423.3158511867639</v>
      </c>
      <c r="S172">
        <v>569.66446887284917</v>
      </c>
      <c r="T172">
        <v>1166.5915792404585</v>
      </c>
      <c r="U172">
        <v>677.27006786540574</v>
      </c>
      <c r="V172">
        <v>535.45238668368916</v>
      </c>
      <c r="W172">
        <v>1830.9889698766647</v>
      </c>
      <c r="X172">
        <v>344.44387571849455</v>
      </c>
      <c r="Y172">
        <v>317.13407962821594</v>
      </c>
      <c r="Z172">
        <v>1699.7816282431797</v>
      </c>
      <c r="AA172">
        <v>718.84316548088282</v>
      </c>
      <c r="AB172">
        <v>1169.8363965101778</v>
      </c>
      <c r="AC172">
        <v>4085.0903306038181</v>
      </c>
      <c r="AD172">
        <v>393.55347462038202</v>
      </c>
      <c r="AE172">
        <v>770.36990410703538</v>
      </c>
      <c r="AF172">
        <v>641.01367909648388</v>
      </c>
    </row>
    <row r="173" spans="1:32" x14ac:dyDescent="0.25">
      <c r="A173" s="193" t="s">
        <v>538</v>
      </c>
      <c r="B173" s="193" t="str">
        <f t="shared" si="2"/>
        <v>2027#65-69</v>
      </c>
      <c r="C173" t="s">
        <v>532</v>
      </c>
      <c r="D173">
        <v>2027</v>
      </c>
      <c r="E173" t="s">
        <v>230</v>
      </c>
      <c r="F173">
        <v>349.24830890903877</v>
      </c>
      <c r="G173">
        <v>1944.4932254506571</v>
      </c>
      <c r="H173">
        <v>561.28782850920845</v>
      </c>
      <c r="I173">
        <v>1276.1592598211732</v>
      </c>
      <c r="J173">
        <v>835.25835826201921</v>
      </c>
      <c r="K173">
        <v>1571.6814066916065</v>
      </c>
      <c r="L173">
        <v>599.1013307017389</v>
      </c>
      <c r="M173">
        <v>673.33328448761893</v>
      </c>
      <c r="N173">
        <v>1384.75962328644</v>
      </c>
      <c r="O173">
        <v>3541.0962732031535</v>
      </c>
      <c r="P173">
        <v>459.35912924584738</v>
      </c>
      <c r="Q173">
        <v>780.35706315365155</v>
      </c>
      <c r="R173">
        <v>1252.8684160729836</v>
      </c>
      <c r="S173">
        <v>591.71278549006274</v>
      </c>
      <c r="T173">
        <v>1068.140849384426</v>
      </c>
      <c r="U173">
        <v>567.43153123131071</v>
      </c>
      <c r="V173">
        <v>520.78832844714088</v>
      </c>
      <c r="W173">
        <v>1880.5998731488294</v>
      </c>
      <c r="X173">
        <v>333.05848252856481</v>
      </c>
      <c r="Y173">
        <v>302.71532834105994</v>
      </c>
      <c r="Z173">
        <v>1572.9161700755312</v>
      </c>
      <c r="AA173">
        <v>649.70249727109649</v>
      </c>
      <c r="AB173">
        <v>1030.5925282496241</v>
      </c>
      <c r="AC173">
        <v>3548.5348463897826</v>
      </c>
      <c r="AD173">
        <v>404.74183923385908</v>
      </c>
      <c r="AE173">
        <v>727.58087868274492</v>
      </c>
      <c r="AF173">
        <v>634.7480621901052</v>
      </c>
    </row>
    <row r="174" spans="1:32" x14ac:dyDescent="0.25">
      <c r="A174" s="193" t="s">
        <v>538</v>
      </c>
      <c r="B174" s="193" t="str">
        <f t="shared" si="2"/>
        <v>2027#70-74</v>
      </c>
      <c r="C174" t="s">
        <v>532</v>
      </c>
      <c r="D174">
        <v>2027</v>
      </c>
      <c r="E174" t="s">
        <v>231</v>
      </c>
      <c r="F174">
        <v>344.8416680700409</v>
      </c>
      <c r="G174">
        <v>1583.4661712297655</v>
      </c>
      <c r="H174">
        <v>452.40811494152979</v>
      </c>
      <c r="I174">
        <v>1063.3544092174877</v>
      </c>
      <c r="J174">
        <v>717.53673499323156</v>
      </c>
      <c r="K174">
        <v>1324.0567536992703</v>
      </c>
      <c r="L174">
        <v>505.68778241891141</v>
      </c>
      <c r="M174">
        <v>539.81240268339229</v>
      </c>
      <c r="N174">
        <v>1116.3564460410071</v>
      </c>
      <c r="O174">
        <v>3110.0070725766836</v>
      </c>
      <c r="P174">
        <v>354.49029140606109</v>
      </c>
      <c r="Q174">
        <v>628.2487907725183</v>
      </c>
      <c r="R174">
        <v>1041.36211371735</v>
      </c>
      <c r="S174">
        <v>487.81184074124297</v>
      </c>
      <c r="T174">
        <v>1006.973035820457</v>
      </c>
      <c r="U174">
        <v>458.79727296467519</v>
      </c>
      <c r="V174">
        <v>485.11226349543449</v>
      </c>
      <c r="W174">
        <v>1515.9859943112033</v>
      </c>
      <c r="X174">
        <v>242.46404005397847</v>
      </c>
      <c r="Y174">
        <v>228.62821203100765</v>
      </c>
      <c r="Z174">
        <v>1260.1148006716121</v>
      </c>
      <c r="AA174">
        <v>562.2918637336478</v>
      </c>
      <c r="AB174">
        <v>983.28216150310141</v>
      </c>
      <c r="AC174">
        <v>2922.7411968001052</v>
      </c>
      <c r="AD174">
        <v>423.48122252107117</v>
      </c>
      <c r="AE174">
        <v>628.84081800214585</v>
      </c>
      <c r="AF174">
        <v>591.20232428461145</v>
      </c>
    </row>
    <row r="175" spans="1:32" x14ac:dyDescent="0.25">
      <c r="A175" s="193" t="s">
        <v>538</v>
      </c>
      <c r="B175" s="193" t="str">
        <f t="shared" si="2"/>
        <v>2027#75-79</v>
      </c>
      <c r="C175" t="s">
        <v>532</v>
      </c>
      <c r="D175">
        <v>2027</v>
      </c>
      <c r="E175" t="s">
        <v>232</v>
      </c>
      <c r="F175">
        <v>346.85173865975071</v>
      </c>
      <c r="G175">
        <v>1320.5546110951279</v>
      </c>
      <c r="H175">
        <v>390.86000403555772</v>
      </c>
      <c r="I175">
        <v>1044.1198043600798</v>
      </c>
      <c r="J175">
        <v>696.00618948186025</v>
      </c>
      <c r="K175">
        <v>1279.215920872779</v>
      </c>
      <c r="L175">
        <v>404.95452361890159</v>
      </c>
      <c r="M175">
        <v>514.36406516784064</v>
      </c>
      <c r="N175">
        <v>1040.1697567222607</v>
      </c>
      <c r="O175">
        <v>2711.4464642206558</v>
      </c>
      <c r="P175">
        <v>314.52951657527575</v>
      </c>
      <c r="Q175">
        <v>614.88820310345659</v>
      </c>
      <c r="R175">
        <v>1094.3027860953214</v>
      </c>
      <c r="S175">
        <v>463.03989960854631</v>
      </c>
      <c r="T175">
        <v>899.3564594886858</v>
      </c>
      <c r="U175">
        <v>495.3452994747235</v>
      </c>
      <c r="V175">
        <v>460.83449757083758</v>
      </c>
      <c r="W175">
        <v>1350.5839750320497</v>
      </c>
      <c r="X175">
        <v>200.93869041821526</v>
      </c>
      <c r="Y175">
        <v>201.02524217404556</v>
      </c>
      <c r="Z175">
        <v>1257.5849181522572</v>
      </c>
      <c r="AA175">
        <v>529.21136018617494</v>
      </c>
      <c r="AB175">
        <v>855.41389154401963</v>
      </c>
      <c r="AC175">
        <v>2763.9684509823428</v>
      </c>
      <c r="AD175">
        <v>325.34534568637372</v>
      </c>
      <c r="AE175">
        <v>571.10138033776911</v>
      </c>
      <c r="AF175">
        <v>549.10040920844926</v>
      </c>
    </row>
    <row r="176" spans="1:32" x14ac:dyDescent="0.25">
      <c r="A176" s="193" t="s">
        <v>538</v>
      </c>
      <c r="B176" s="193" t="str">
        <f t="shared" si="2"/>
        <v>2027#80-84</v>
      </c>
      <c r="C176" t="s">
        <v>532</v>
      </c>
      <c r="D176">
        <v>2027</v>
      </c>
      <c r="E176" t="s">
        <v>233</v>
      </c>
      <c r="F176">
        <v>231.42640719237818</v>
      </c>
      <c r="G176">
        <v>1079.665106723058</v>
      </c>
      <c r="H176">
        <v>313.238019207165</v>
      </c>
      <c r="I176">
        <v>854.23543712465892</v>
      </c>
      <c r="J176">
        <v>550.52723805227731</v>
      </c>
      <c r="K176">
        <v>1042.086485931829</v>
      </c>
      <c r="L176">
        <v>359.008173052541</v>
      </c>
      <c r="M176">
        <v>441.0407997906488</v>
      </c>
      <c r="N176">
        <v>817.59179634886152</v>
      </c>
      <c r="O176">
        <v>1910.3533021399676</v>
      </c>
      <c r="P176">
        <v>211.36355758168312</v>
      </c>
      <c r="Q176">
        <v>562.74635775905085</v>
      </c>
      <c r="R176">
        <v>887.24982593981508</v>
      </c>
      <c r="S176">
        <v>385.318927892121</v>
      </c>
      <c r="T176">
        <v>662.04649743665641</v>
      </c>
      <c r="U176">
        <v>308.4789964039557</v>
      </c>
      <c r="V176">
        <v>392.81352769279783</v>
      </c>
      <c r="W176">
        <v>1028.7256200323493</v>
      </c>
      <c r="X176">
        <v>196.48888577047123</v>
      </c>
      <c r="Y176">
        <v>154.04761074355852</v>
      </c>
      <c r="Z176">
        <v>956.20065042039812</v>
      </c>
      <c r="AA176">
        <v>459.54158258018174</v>
      </c>
      <c r="AB176">
        <v>628.59784018343203</v>
      </c>
      <c r="AC176">
        <v>2094.9923905955011</v>
      </c>
      <c r="AD176">
        <v>316.11211390794153</v>
      </c>
      <c r="AE176">
        <v>461.95996129509047</v>
      </c>
      <c r="AF176">
        <v>427.38635528594989</v>
      </c>
    </row>
    <row r="177" spans="1:32" x14ac:dyDescent="0.25">
      <c r="A177" s="193" t="s">
        <v>538</v>
      </c>
      <c r="B177" s="193" t="str">
        <f t="shared" si="2"/>
        <v>2027#85-89</v>
      </c>
      <c r="C177" t="s">
        <v>532</v>
      </c>
      <c r="D177">
        <v>2027</v>
      </c>
      <c r="E177" t="s">
        <v>534</v>
      </c>
      <c r="F177">
        <v>108.29025097070354</v>
      </c>
      <c r="G177">
        <v>551.01717184187362</v>
      </c>
      <c r="H177">
        <v>157.08738790833652</v>
      </c>
      <c r="I177">
        <v>552.75278392446103</v>
      </c>
      <c r="J177">
        <v>272.14020721400129</v>
      </c>
      <c r="K177">
        <v>521.60632868874814</v>
      </c>
      <c r="L177">
        <v>170.53737149372901</v>
      </c>
      <c r="M177">
        <v>224.64834696308679</v>
      </c>
      <c r="N177">
        <v>371.86459045302161</v>
      </c>
      <c r="O177">
        <v>919.65024559191465</v>
      </c>
      <c r="P177">
        <v>86.011533456908779</v>
      </c>
      <c r="Q177">
        <v>281.92561165385825</v>
      </c>
      <c r="R177">
        <v>465.71794338097038</v>
      </c>
      <c r="S177">
        <v>259.65832044674397</v>
      </c>
      <c r="T177">
        <v>308.05167260504425</v>
      </c>
      <c r="U177">
        <v>140.16019885734539</v>
      </c>
      <c r="V177">
        <v>198.77825028412866</v>
      </c>
      <c r="W177">
        <v>575.25746522645125</v>
      </c>
      <c r="X177">
        <v>87.149327462897986</v>
      </c>
      <c r="Y177">
        <v>75.542264100119212</v>
      </c>
      <c r="Z177">
        <v>485.91473710586558</v>
      </c>
      <c r="AA177">
        <v>213.49755977143121</v>
      </c>
      <c r="AB177">
        <v>379.58179729870687</v>
      </c>
      <c r="AC177">
        <v>1034.5515888119639</v>
      </c>
      <c r="AD177">
        <v>151.15942493403384</v>
      </c>
      <c r="AE177">
        <v>251.03200549840921</v>
      </c>
      <c r="AF177">
        <v>197.28659146022321</v>
      </c>
    </row>
    <row r="178" spans="1:32" x14ac:dyDescent="0.25">
      <c r="A178" s="193" t="s">
        <v>538</v>
      </c>
      <c r="B178" s="193" t="str">
        <f t="shared" si="2"/>
        <v>2027#90+</v>
      </c>
      <c r="C178" t="s">
        <v>532</v>
      </c>
      <c r="D178">
        <v>2027</v>
      </c>
      <c r="E178" t="s">
        <v>535</v>
      </c>
      <c r="F178">
        <v>39.123960034809443</v>
      </c>
      <c r="G178">
        <v>272.66876503940028</v>
      </c>
      <c r="H178">
        <v>119.33733769403565</v>
      </c>
      <c r="I178">
        <v>258.95309592591229</v>
      </c>
      <c r="J178">
        <v>156.57200389423295</v>
      </c>
      <c r="K178">
        <v>295.00489079294641</v>
      </c>
      <c r="L178">
        <v>45.824117015749195</v>
      </c>
      <c r="M178">
        <v>99.021462922667837</v>
      </c>
      <c r="N178">
        <v>166.46547737435003</v>
      </c>
      <c r="O178">
        <v>454.17294479076708</v>
      </c>
      <c r="P178">
        <v>70.383282573798766</v>
      </c>
      <c r="Q178">
        <v>130.3311922955254</v>
      </c>
      <c r="R178">
        <v>219.27485742251287</v>
      </c>
      <c r="S178">
        <v>120.93894352987192</v>
      </c>
      <c r="T178">
        <v>148.80082815975032</v>
      </c>
      <c r="U178">
        <v>46.788047758516484</v>
      </c>
      <c r="V178">
        <v>110.7473536871512</v>
      </c>
      <c r="W178">
        <v>272.32790088695879</v>
      </c>
      <c r="X178">
        <v>45.74582698197932</v>
      </c>
      <c r="Y178">
        <v>21.707126566022474</v>
      </c>
      <c r="Z178">
        <v>221.90215157440872</v>
      </c>
      <c r="AA178">
        <v>140.37327113927222</v>
      </c>
      <c r="AB178">
        <v>112.29700116252255</v>
      </c>
      <c r="AC178">
        <v>533.69740959239277</v>
      </c>
      <c r="AD178">
        <v>90.900526978050678</v>
      </c>
      <c r="AE178">
        <v>88.422292477072915</v>
      </c>
      <c r="AF178">
        <v>68.931958578455934</v>
      </c>
    </row>
    <row r="179" spans="1:32" x14ac:dyDescent="0.25">
      <c r="A179" s="193" t="s">
        <v>538</v>
      </c>
      <c r="B179" s="193" t="str">
        <f t="shared" si="2"/>
        <v>2028#0-15</v>
      </c>
      <c r="C179" t="s">
        <v>532</v>
      </c>
      <c r="D179">
        <v>2028</v>
      </c>
      <c r="E179" t="s">
        <v>181</v>
      </c>
      <c r="F179">
        <v>632.53894655955207</v>
      </c>
      <c r="G179">
        <v>6787.6226007446567</v>
      </c>
      <c r="H179">
        <v>1010.8797673570859</v>
      </c>
      <c r="I179">
        <v>4732.5181979620174</v>
      </c>
      <c r="J179">
        <v>1409.3823169337411</v>
      </c>
      <c r="K179">
        <v>3656.830903721197</v>
      </c>
      <c r="L179">
        <v>1295.9044473460513</v>
      </c>
      <c r="M179">
        <v>2126.9767590374254</v>
      </c>
      <c r="N179">
        <v>3589.8143699388847</v>
      </c>
      <c r="O179">
        <v>7353.398672426315</v>
      </c>
      <c r="P179">
        <v>885.46020335445121</v>
      </c>
      <c r="Q179">
        <v>1072.6797227250902</v>
      </c>
      <c r="R179">
        <v>2978.1181357580617</v>
      </c>
      <c r="S179">
        <v>905.89934035479837</v>
      </c>
      <c r="T179">
        <v>2073.4092779607122</v>
      </c>
      <c r="U179">
        <v>3389.9445335471473</v>
      </c>
      <c r="V179">
        <v>1098.4408454173974</v>
      </c>
      <c r="W179">
        <v>4104.7245546359918</v>
      </c>
      <c r="X179">
        <v>452.72277580096477</v>
      </c>
      <c r="Y179">
        <v>617.33498160717716</v>
      </c>
      <c r="Z179">
        <v>3402.998817848802</v>
      </c>
      <c r="AA179">
        <v>1863.1171640342384</v>
      </c>
      <c r="AB179">
        <v>2885.0901712455448</v>
      </c>
      <c r="AC179">
        <v>8047.2085883283662</v>
      </c>
      <c r="AD179">
        <v>454.39470630466485</v>
      </c>
      <c r="AE179">
        <v>1401.9423507453444</v>
      </c>
      <c r="AF179">
        <v>1462.0176878581697</v>
      </c>
    </row>
    <row r="180" spans="1:32" x14ac:dyDescent="0.25">
      <c r="A180" s="193" t="s">
        <v>538</v>
      </c>
      <c r="B180" s="193" t="str">
        <f t="shared" si="2"/>
        <v>2028#16-19</v>
      </c>
      <c r="C180" t="s">
        <v>532</v>
      </c>
      <c r="D180">
        <v>2028</v>
      </c>
      <c r="E180" t="s">
        <v>533</v>
      </c>
      <c r="F180">
        <v>136.36960041126031</v>
      </c>
      <c r="G180">
        <v>1468.600478294278</v>
      </c>
      <c r="H180">
        <v>295.86404131223304</v>
      </c>
      <c r="I180">
        <v>1057.3880681061682</v>
      </c>
      <c r="J180">
        <v>320.61978048004772</v>
      </c>
      <c r="K180">
        <v>981.8108136995844</v>
      </c>
      <c r="L180">
        <v>276.07732900065469</v>
      </c>
      <c r="M180">
        <v>499.00952625839318</v>
      </c>
      <c r="N180">
        <v>863.05432289135092</v>
      </c>
      <c r="O180">
        <v>1724.7822609512543</v>
      </c>
      <c r="P180">
        <v>279.94057030751145</v>
      </c>
      <c r="Q180">
        <v>269.21741027592617</v>
      </c>
      <c r="R180">
        <v>990.05208673402126</v>
      </c>
      <c r="S180">
        <v>300.94670718872266</v>
      </c>
      <c r="T180">
        <v>410.21971057145481</v>
      </c>
      <c r="U180">
        <v>625.6064506055319</v>
      </c>
      <c r="V180">
        <v>216.53898903121416</v>
      </c>
      <c r="W180">
        <v>1352.0338715786215</v>
      </c>
      <c r="X180">
        <v>140.62031506846165</v>
      </c>
      <c r="Y180">
        <v>157.64659074546162</v>
      </c>
      <c r="Z180">
        <v>782.98078464853256</v>
      </c>
      <c r="AA180">
        <v>458.25529235849319</v>
      </c>
      <c r="AB180">
        <v>740.09389649764375</v>
      </c>
      <c r="AC180">
        <v>2248.2704836249886</v>
      </c>
      <c r="AD180">
        <v>152.36297292750282</v>
      </c>
      <c r="AE180">
        <v>337.11841003878135</v>
      </c>
      <c r="AF180">
        <v>378.23972224918651</v>
      </c>
    </row>
    <row r="181" spans="1:32" x14ac:dyDescent="0.25">
      <c r="A181" s="193" t="s">
        <v>538</v>
      </c>
      <c r="B181" s="193" t="str">
        <f t="shared" si="2"/>
        <v>2028#20-24</v>
      </c>
      <c r="C181" t="s">
        <v>532</v>
      </c>
      <c r="D181">
        <v>2028</v>
      </c>
      <c r="E181" t="s">
        <v>168</v>
      </c>
      <c r="F181">
        <v>133.87735470041031</v>
      </c>
      <c r="G181">
        <v>1276.3588039075394</v>
      </c>
      <c r="H181">
        <v>229.5017302944492</v>
      </c>
      <c r="I181">
        <v>741.04234166389631</v>
      </c>
      <c r="J181">
        <v>242.87528683461187</v>
      </c>
      <c r="K181">
        <v>1048.7501493368079</v>
      </c>
      <c r="L181">
        <v>279.89220459763305</v>
      </c>
      <c r="M181">
        <v>419.04308929658202</v>
      </c>
      <c r="N181">
        <v>715.46788172417473</v>
      </c>
      <c r="O181">
        <v>1913.1657669097096</v>
      </c>
      <c r="P181">
        <v>223.47747601200632</v>
      </c>
      <c r="Q181">
        <v>257.7360184987557</v>
      </c>
      <c r="R181">
        <v>1264.0436808599466</v>
      </c>
      <c r="S181">
        <v>212.55527238053452</v>
      </c>
      <c r="T181">
        <v>373.99648303351188</v>
      </c>
      <c r="U181">
        <v>511.90949873443174</v>
      </c>
      <c r="V181">
        <v>189.19013527572099</v>
      </c>
      <c r="W181">
        <v>1088.4240450404641</v>
      </c>
      <c r="X181">
        <v>97.519375276933545</v>
      </c>
      <c r="Y181">
        <v>134.76553747809146</v>
      </c>
      <c r="Z181">
        <v>888.08083136706841</v>
      </c>
      <c r="AA181">
        <v>502.69785079862731</v>
      </c>
      <c r="AB181">
        <v>536.51035345304751</v>
      </c>
      <c r="AC181">
        <v>1976.3403959968771</v>
      </c>
      <c r="AD181">
        <v>183.3727738763595</v>
      </c>
      <c r="AE181">
        <v>346.65272792874919</v>
      </c>
      <c r="AF181">
        <v>320.38054676468226</v>
      </c>
    </row>
    <row r="182" spans="1:32" x14ac:dyDescent="0.25">
      <c r="A182" s="193" t="s">
        <v>538</v>
      </c>
      <c r="B182" s="193" t="str">
        <f t="shared" si="2"/>
        <v>2028#25-29</v>
      </c>
      <c r="C182" t="s">
        <v>532</v>
      </c>
      <c r="D182">
        <v>2028</v>
      </c>
      <c r="E182" t="s">
        <v>226</v>
      </c>
      <c r="F182">
        <v>93.591714716037814</v>
      </c>
      <c r="G182">
        <v>1593.1194882136238</v>
      </c>
      <c r="H182">
        <v>287.71580852986892</v>
      </c>
      <c r="I182">
        <v>833.46913296688945</v>
      </c>
      <c r="J182">
        <v>250.8150608516047</v>
      </c>
      <c r="K182">
        <v>1209.5104579172764</v>
      </c>
      <c r="L182">
        <v>337.6402749856353</v>
      </c>
      <c r="M182">
        <v>390.78378368702568</v>
      </c>
      <c r="N182">
        <v>847.26085990758952</v>
      </c>
      <c r="O182">
        <v>1763.3827110755242</v>
      </c>
      <c r="P182">
        <v>140.19785276917852</v>
      </c>
      <c r="Q182">
        <v>195.55640651434777</v>
      </c>
      <c r="R182">
        <v>891.93063719195516</v>
      </c>
      <c r="S182">
        <v>180.54047132686614</v>
      </c>
      <c r="T182">
        <v>350.47075901965258</v>
      </c>
      <c r="U182">
        <v>617.01080587052979</v>
      </c>
      <c r="V182">
        <v>259.64453453563669</v>
      </c>
      <c r="W182">
        <v>1033.8950730347406</v>
      </c>
      <c r="X182">
        <v>95.903879111047274</v>
      </c>
      <c r="Y182">
        <v>150.12814395765955</v>
      </c>
      <c r="Z182">
        <v>877.637167611103</v>
      </c>
      <c r="AA182">
        <v>497.51955499756843</v>
      </c>
      <c r="AB182">
        <v>561.25831155264962</v>
      </c>
      <c r="AC182">
        <v>2051.1507417500602</v>
      </c>
      <c r="AD182">
        <v>115.5494390508336</v>
      </c>
      <c r="AE182">
        <v>325.52619258633274</v>
      </c>
      <c r="AF182">
        <v>335.77718227228797</v>
      </c>
    </row>
    <row r="183" spans="1:32" x14ac:dyDescent="0.25">
      <c r="A183" s="193" t="s">
        <v>538</v>
      </c>
      <c r="B183" s="193" t="str">
        <f t="shared" si="2"/>
        <v>2028#30-34</v>
      </c>
      <c r="C183" t="s">
        <v>532</v>
      </c>
      <c r="D183">
        <v>2028</v>
      </c>
      <c r="E183" t="s">
        <v>227</v>
      </c>
      <c r="F183">
        <v>109.22331522542942</v>
      </c>
      <c r="G183">
        <v>2069.9282405195731</v>
      </c>
      <c r="H183">
        <v>278.26861729914384</v>
      </c>
      <c r="I183">
        <v>1057.0931508115489</v>
      </c>
      <c r="J183">
        <v>318.62471107279782</v>
      </c>
      <c r="K183">
        <v>1275.1129609318327</v>
      </c>
      <c r="L183">
        <v>422.0467811171726</v>
      </c>
      <c r="M183">
        <v>454.73904172615278</v>
      </c>
      <c r="N183">
        <v>1060.7051165276962</v>
      </c>
      <c r="O183">
        <v>2078.8239350491258</v>
      </c>
      <c r="P183">
        <v>176.74786074380671</v>
      </c>
      <c r="Q183">
        <v>218.84834452370188</v>
      </c>
      <c r="R183">
        <v>1024.2363867174438</v>
      </c>
      <c r="S183">
        <v>205.1873395913492</v>
      </c>
      <c r="T183">
        <v>441.94499702962412</v>
      </c>
      <c r="U183">
        <v>880.36358476093494</v>
      </c>
      <c r="V183">
        <v>286.22438733463014</v>
      </c>
      <c r="W183">
        <v>1245.8337094981352</v>
      </c>
      <c r="X183">
        <v>85.368295355358697</v>
      </c>
      <c r="Y183">
        <v>154.78934042404478</v>
      </c>
      <c r="Z183">
        <v>939.21746906275837</v>
      </c>
      <c r="AA183">
        <v>503.20403850365011</v>
      </c>
      <c r="AB183">
        <v>756.8734165678195</v>
      </c>
      <c r="AC183">
        <v>2313.5236553195655</v>
      </c>
      <c r="AD183">
        <v>144.01118400931369</v>
      </c>
      <c r="AE183">
        <v>384.11391439090164</v>
      </c>
      <c r="AF183">
        <v>394.73269622414182</v>
      </c>
    </row>
    <row r="184" spans="1:32" x14ac:dyDescent="0.25">
      <c r="A184" s="193" t="s">
        <v>538</v>
      </c>
      <c r="B184" s="193" t="str">
        <f t="shared" si="2"/>
        <v>2028#35-39</v>
      </c>
      <c r="C184" t="s">
        <v>532</v>
      </c>
      <c r="D184">
        <v>2028</v>
      </c>
      <c r="E184" t="s">
        <v>228</v>
      </c>
      <c r="F184">
        <v>169.00273065009509</v>
      </c>
      <c r="G184">
        <v>2370.3827296405489</v>
      </c>
      <c r="H184">
        <v>326.43634811884272</v>
      </c>
      <c r="I184">
        <v>1358.9228896869665</v>
      </c>
      <c r="J184">
        <v>462.3274187222238</v>
      </c>
      <c r="K184">
        <v>1259.016571352844</v>
      </c>
      <c r="L184">
        <v>516.78661668683912</v>
      </c>
      <c r="M184">
        <v>597.53522711964206</v>
      </c>
      <c r="N184">
        <v>1280.7944829819553</v>
      </c>
      <c r="O184">
        <v>2357.3854852040245</v>
      </c>
      <c r="P184">
        <v>192.79980529067461</v>
      </c>
      <c r="Q184">
        <v>302.54511816731258</v>
      </c>
      <c r="R184">
        <v>1046.2683903546151</v>
      </c>
      <c r="S184">
        <v>265.20528932453237</v>
      </c>
      <c r="T184">
        <v>609.34901434394828</v>
      </c>
      <c r="U184">
        <v>963.3967372097452</v>
      </c>
      <c r="V184">
        <v>369.6405515473262</v>
      </c>
      <c r="W184">
        <v>1204.3254850998517</v>
      </c>
      <c r="X184">
        <v>169.03737752534656</v>
      </c>
      <c r="Y184">
        <v>174.52011381690841</v>
      </c>
      <c r="Z184">
        <v>1042.2363995119604</v>
      </c>
      <c r="AA184">
        <v>636.92889932125274</v>
      </c>
      <c r="AB184">
        <v>880.45721160779658</v>
      </c>
      <c r="AC184">
        <v>2800.8978571406924</v>
      </c>
      <c r="AD184">
        <v>145.46271513098779</v>
      </c>
      <c r="AE184">
        <v>422.33636381678326</v>
      </c>
      <c r="AF184">
        <v>532.1058177899738</v>
      </c>
    </row>
    <row r="185" spans="1:32" x14ac:dyDescent="0.25">
      <c r="A185" s="193" t="s">
        <v>538</v>
      </c>
      <c r="B185" s="193" t="str">
        <f t="shared" si="2"/>
        <v>2028#40-44</v>
      </c>
      <c r="C185" t="s">
        <v>532</v>
      </c>
      <c r="D185">
        <v>2028</v>
      </c>
      <c r="E185" t="s">
        <v>229</v>
      </c>
      <c r="F185">
        <v>182.88415125134568</v>
      </c>
      <c r="G185">
        <v>2285.0881974038357</v>
      </c>
      <c r="H185">
        <v>391.31415749673346</v>
      </c>
      <c r="I185">
        <v>1426.5973427738418</v>
      </c>
      <c r="J185">
        <v>460.76036204492857</v>
      </c>
      <c r="K185">
        <v>1376.1489890729854</v>
      </c>
      <c r="L185">
        <v>534.80267452671467</v>
      </c>
      <c r="M185">
        <v>688.31147716421606</v>
      </c>
      <c r="N185">
        <v>1303.9347502613523</v>
      </c>
      <c r="O185">
        <v>2380.1058062021839</v>
      </c>
      <c r="P185">
        <v>260.48164967439482</v>
      </c>
      <c r="Q185">
        <v>365.97017652867709</v>
      </c>
      <c r="R185">
        <v>1015.6099470940331</v>
      </c>
      <c r="S185">
        <v>353.11255112875779</v>
      </c>
      <c r="T185">
        <v>641.35314470607659</v>
      </c>
      <c r="U185">
        <v>1116.7058279831995</v>
      </c>
      <c r="V185">
        <v>420.14239406258309</v>
      </c>
      <c r="W185">
        <v>1239.5114213015336</v>
      </c>
      <c r="X185">
        <v>185.52176706358949</v>
      </c>
      <c r="Y185">
        <v>194.52302461257233</v>
      </c>
      <c r="Z185">
        <v>1033.9250140237136</v>
      </c>
      <c r="AA185">
        <v>646.36553990261405</v>
      </c>
      <c r="AB185">
        <v>959.26647659807236</v>
      </c>
      <c r="AC185">
        <v>2941.7590231435388</v>
      </c>
      <c r="AD185">
        <v>161.49782316478493</v>
      </c>
      <c r="AE185">
        <v>464.30981784545065</v>
      </c>
      <c r="AF185">
        <v>525.18749995639394</v>
      </c>
    </row>
    <row r="186" spans="1:32" x14ac:dyDescent="0.25">
      <c r="A186" s="193" t="s">
        <v>538</v>
      </c>
      <c r="B186" s="193" t="str">
        <f t="shared" si="2"/>
        <v>2028#45-49</v>
      </c>
      <c r="C186" t="s">
        <v>532</v>
      </c>
      <c r="D186">
        <v>2028</v>
      </c>
      <c r="E186" t="s">
        <v>174</v>
      </c>
      <c r="F186">
        <v>260.91436347967647</v>
      </c>
      <c r="G186">
        <v>2155.1995585925661</v>
      </c>
      <c r="H186">
        <v>433.6153351317239</v>
      </c>
      <c r="I186">
        <v>1328.6597425047989</v>
      </c>
      <c r="J186">
        <v>533.45329630109291</v>
      </c>
      <c r="K186">
        <v>1507.2854429425051</v>
      </c>
      <c r="L186">
        <v>543.91655614771412</v>
      </c>
      <c r="M186">
        <v>720.99267042809947</v>
      </c>
      <c r="N186">
        <v>1237.9959265551126</v>
      </c>
      <c r="O186">
        <v>2451.4324340200528</v>
      </c>
      <c r="P186">
        <v>325.80579198679379</v>
      </c>
      <c r="Q186">
        <v>449.95848797040912</v>
      </c>
      <c r="R186">
        <v>1129.0902404321205</v>
      </c>
      <c r="S186">
        <v>377.0383317695746</v>
      </c>
      <c r="T186">
        <v>708.63761792722278</v>
      </c>
      <c r="U186">
        <v>1055.6956697897981</v>
      </c>
      <c r="V186">
        <v>420.85613734893934</v>
      </c>
      <c r="W186">
        <v>1345.57552741481</v>
      </c>
      <c r="X186">
        <v>184.54808446445622</v>
      </c>
      <c r="Y186">
        <v>189.7299940788231</v>
      </c>
      <c r="Z186">
        <v>1078.2897494069371</v>
      </c>
      <c r="AA186">
        <v>690.43289735749249</v>
      </c>
      <c r="AB186">
        <v>923.64743197145776</v>
      </c>
      <c r="AC186">
        <v>3210.8967565138519</v>
      </c>
      <c r="AD186">
        <v>201.04825704929505</v>
      </c>
      <c r="AE186">
        <v>528.7539668164336</v>
      </c>
      <c r="AF186">
        <v>508.17848013163626</v>
      </c>
    </row>
    <row r="187" spans="1:32" x14ac:dyDescent="0.25">
      <c r="A187" s="193" t="s">
        <v>538</v>
      </c>
      <c r="B187" s="193" t="str">
        <f t="shared" si="2"/>
        <v>2028#50-54</v>
      </c>
      <c r="C187" t="s">
        <v>532</v>
      </c>
      <c r="D187">
        <v>2028</v>
      </c>
      <c r="E187" t="s">
        <v>175</v>
      </c>
      <c r="F187">
        <v>224.07543340273946</v>
      </c>
      <c r="G187">
        <v>1782.1045931306901</v>
      </c>
      <c r="H187">
        <v>429.5841093514934</v>
      </c>
      <c r="I187">
        <v>1304.5142405188681</v>
      </c>
      <c r="J187">
        <v>509.91794772293446</v>
      </c>
      <c r="K187">
        <v>1408.9953273147287</v>
      </c>
      <c r="L187">
        <v>428.09505167403233</v>
      </c>
      <c r="M187">
        <v>698.77402406460124</v>
      </c>
      <c r="N187">
        <v>1190.7920253491602</v>
      </c>
      <c r="O187">
        <v>2679.6406429622966</v>
      </c>
      <c r="P187">
        <v>329.30975381078952</v>
      </c>
      <c r="Q187">
        <v>500.25959619179918</v>
      </c>
      <c r="R187">
        <v>1129.8696229971522</v>
      </c>
      <c r="S187">
        <v>410.68328297388513</v>
      </c>
      <c r="T187">
        <v>731.46384704790034</v>
      </c>
      <c r="U187">
        <v>723.957513888824</v>
      </c>
      <c r="V187">
        <v>436.38205529494644</v>
      </c>
      <c r="W187">
        <v>1258.0187330607584</v>
      </c>
      <c r="X187">
        <v>183.84647327072537</v>
      </c>
      <c r="Y187">
        <v>217.69088743292957</v>
      </c>
      <c r="Z187">
        <v>1088.8714878312626</v>
      </c>
      <c r="AA187">
        <v>585.18424554174931</v>
      </c>
      <c r="AB187">
        <v>852.8496438642278</v>
      </c>
      <c r="AC187">
        <v>3452.0404366557395</v>
      </c>
      <c r="AD187">
        <v>272.85195847096179</v>
      </c>
      <c r="AE187">
        <v>570.02990126873738</v>
      </c>
      <c r="AF187">
        <v>576.37562441084083</v>
      </c>
    </row>
    <row r="188" spans="1:32" x14ac:dyDescent="0.25">
      <c r="A188" s="193" t="s">
        <v>538</v>
      </c>
      <c r="B188" s="193" t="str">
        <f t="shared" si="2"/>
        <v>2028#55-59</v>
      </c>
      <c r="C188" t="s">
        <v>532</v>
      </c>
      <c r="D188">
        <v>2028</v>
      </c>
      <c r="E188" t="s">
        <v>177</v>
      </c>
      <c r="F188">
        <v>296.14244165708664</v>
      </c>
      <c r="G188">
        <v>2098.5743231240413</v>
      </c>
      <c r="H188">
        <v>511.12403617178666</v>
      </c>
      <c r="I188">
        <v>1429.7426425434237</v>
      </c>
      <c r="J188">
        <v>642.78607116617741</v>
      </c>
      <c r="K188">
        <v>1679.2618985139802</v>
      </c>
      <c r="L188">
        <v>641.87916591546832</v>
      </c>
      <c r="M188">
        <v>878.353155075323</v>
      </c>
      <c r="N188">
        <v>1396.6352968984284</v>
      </c>
      <c r="O188">
        <v>3637.2107058547222</v>
      </c>
      <c r="P188">
        <v>407.14282042367023</v>
      </c>
      <c r="Q188">
        <v>665.89627618276074</v>
      </c>
      <c r="R188">
        <v>1404.231398510115</v>
      </c>
      <c r="S188">
        <v>592.08419799044043</v>
      </c>
      <c r="T188">
        <v>1011.4150757445356</v>
      </c>
      <c r="U188">
        <v>701.13048552808641</v>
      </c>
      <c r="V188">
        <v>519.70596660948854</v>
      </c>
      <c r="W188">
        <v>1640.7109468325075</v>
      </c>
      <c r="X188">
        <v>299.44325745715201</v>
      </c>
      <c r="Y188">
        <v>273.02269544353697</v>
      </c>
      <c r="Z188">
        <v>1486.158407722841</v>
      </c>
      <c r="AA188">
        <v>673.66397258754637</v>
      </c>
      <c r="AB188">
        <v>1070.932132786585</v>
      </c>
      <c r="AC188">
        <v>4020.9913913244809</v>
      </c>
      <c r="AD188">
        <v>371.8481909899279</v>
      </c>
      <c r="AE188">
        <v>721.45459062028863</v>
      </c>
      <c r="AF188">
        <v>603.1505630371181</v>
      </c>
    </row>
    <row r="189" spans="1:32" x14ac:dyDescent="0.25">
      <c r="A189" s="193" t="s">
        <v>538</v>
      </c>
      <c r="B189" s="193" t="str">
        <f t="shared" si="2"/>
        <v>2028#60-64</v>
      </c>
      <c r="C189" t="s">
        <v>532</v>
      </c>
      <c r="D189">
        <v>2028</v>
      </c>
      <c r="E189" t="s">
        <v>178</v>
      </c>
      <c r="F189">
        <v>335.12242661176106</v>
      </c>
      <c r="G189">
        <v>2206.1639560013828</v>
      </c>
      <c r="H189">
        <v>658.45404130655083</v>
      </c>
      <c r="I189">
        <v>1440.7324330532633</v>
      </c>
      <c r="J189">
        <v>813.31681798520981</v>
      </c>
      <c r="K189">
        <v>1834.5831635209313</v>
      </c>
      <c r="L189">
        <v>639.79050224285288</v>
      </c>
      <c r="M189">
        <v>885.39480872836475</v>
      </c>
      <c r="N189">
        <v>1422.5022402874774</v>
      </c>
      <c r="O189">
        <v>4113.3760002125828</v>
      </c>
      <c r="P189">
        <v>446.6957663964447</v>
      </c>
      <c r="Q189">
        <v>837.46075645182577</v>
      </c>
      <c r="R189">
        <v>1451.3593014610371</v>
      </c>
      <c r="S189">
        <v>579.61464777634819</v>
      </c>
      <c r="T189">
        <v>1154.3384971966607</v>
      </c>
      <c r="U189">
        <v>663.87869560593242</v>
      </c>
      <c r="V189">
        <v>524.6618467395333</v>
      </c>
      <c r="W189">
        <v>1858.6126255108366</v>
      </c>
      <c r="X189">
        <v>350.14894300307219</v>
      </c>
      <c r="Y189">
        <v>311.10181519343666</v>
      </c>
      <c r="Z189">
        <v>1684.0076755256584</v>
      </c>
      <c r="AA189">
        <v>760.26285908684576</v>
      </c>
      <c r="AB189">
        <v>1162.5877404658165</v>
      </c>
      <c r="AC189">
        <v>4112.8663580739048</v>
      </c>
      <c r="AD189">
        <v>411.44482400328059</v>
      </c>
      <c r="AE189">
        <v>773.97302072784532</v>
      </c>
      <c r="AF189">
        <v>660.24922070078082</v>
      </c>
    </row>
    <row r="190" spans="1:32" x14ac:dyDescent="0.25">
      <c r="A190" s="193" t="s">
        <v>538</v>
      </c>
      <c r="B190" s="193" t="str">
        <f t="shared" si="2"/>
        <v>2028#65-69</v>
      </c>
      <c r="C190" t="s">
        <v>532</v>
      </c>
      <c r="D190">
        <v>2028</v>
      </c>
      <c r="E190" t="s">
        <v>230</v>
      </c>
      <c r="F190">
        <v>343.77215390034115</v>
      </c>
      <c r="G190">
        <v>1965.0760506136144</v>
      </c>
      <c r="H190">
        <v>573.22526484452214</v>
      </c>
      <c r="I190">
        <v>1317.8087746570209</v>
      </c>
      <c r="J190">
        <v>856.5873727414928</v>
      </c>
      <c r="K190">
        <v>1649.7046502654566</v>
      </c>
      <c r="L190">
        <v>612.15159013609684</v>
      </c>
      <c r="M190">
        <v>721.1743355447602</v>
      </c>
      <c r="N190">
        <v>1449.0034102263887</v>
      </c>
      <c r="O190">
        <v>3649.7561167452559</v>
      </c>
      <c r="P190">
        <v>451.68466584534411</v>
      </c>
      <c r="Q190">
        <v>810.57694040135721</v>
      </c>
      <c r="R190">
        <v>1289.5190147136818</v>
      </c>
      <c r="S190">
        <v>620.77742582422059</v>
      </c>
      <c r="T190">
        <v>1076.6472663053314</v>
      </c>
      <c r="U190">
        <v>590.59533153430993</v>
      </c>
      <c r="V190">
        <v>551.34268197265828</v>
      </c>
      <c r="W190">
        <v>1896.2325034484015</v>
      </c>
      <c r="X190">
        <v>333.11831197219249</v>
      </c>
      <c r="Y190">
        <v>303.57222746906245</v>
      </c>
      <c r="Z190">
        <v>1665.4246412227676</v>
      </c>
      <c r="AA190">
        <v>654.30161904181023</v>
      </c>
      <c r="AB190">
        <v>1068.3881263198984</v>
      </c>
      <c r="AC190">
        <v>3644.9573591174949</v>
      </c>
      <c r="AD190">
        <v>387.20395915689187</v>
      </c>
      <c r="AE190">
        <v>727.22867814798633</v>
      </c>
      <c r="AF190">
        <v>622.40003271649016</v>
      </c>
    </row>
    <row r="191" spans="1:32" x14ac:dyDescent="0.25">
      <c r="A191" s="193" t="s">
        <v>538</v>
      </c>
      <c r="B191" s="193" t="str">
        <f t="shared" si="2"/>
        <v>2028#70-74</v>
      </c>
      <c r="C191" t="s">
        <v>532</v>
      </c>
      <c r="D191">
        <v>2028</v>
      </c>
      <c r="E191" t="s">
        <v>231</v>
      </c>
      <c r="F191">
        <v>347.58835843076008</v>
      </c>
      <c r="G191">
        <v>1647.9374290695591</v>
      </c>
      <c r="H191">
        <v>461.39386879268659</v>
      </c>
      <c r="I191">
        <v>1059.647352221351</v>
      </c>
      <c r="J191">
        <v>723.88686736516456</v>
      </c>
      <c r="K191">
        <v>1334.8040445832094</v>
      </c>
      <c r="L191">
        <v>520.77759902831258</v>
      </c>
      <c r="M191">
        <v>537.31718331721311</v>
      </c>
      <c r="N191">
        <v>1154.6117913362871</v>
      </c>
      <c r="O191">
        <v>3160.6276118466353</v>
      </c>
      <c r="P191">
        <v>364.44599458179994</v>
      </c>
      <c r="Q191">
        <v>646.62685181890845</v>
      </c>
      <c r="R191">
        <v>1058.7844586258504</v>
      </c>
      <c r="S191">
        <v>485.88540875887998</v>
      </c>
      <c r="T191">
        <v>1034.3622841487963</v>
      </c>
      <c r="U191">
        <v>468.99800131003121</v>
      </c>
      <c r="V191">
        <v>471.01849416509651</v>
      </c>
      <c r="W191">
        <v>1545.127380775989</v>
      </c>
      <c r="X191">
        <v>263.36658400464614</v>
      </c>
      <c r="Y191">
        <v>246.67636064388577</v>
      </c>
      <c r="Z191">
        <v>1269.0675802881965</v>
      </c>
      <c r="AA191">
        <v>566.48315017059622</v>
      </c>
      <c r="AB191">
        <v>1001.8574413908102</v>
      </c>
      <c r="AC191">
        <v>2983.7449993740593</v>
      </c>
      <c r="AD191">
        <v>405.28856902452327</v>
      </c>
      <c r="AE191">
        <v>636.7654580402093</v>
      </c>
      <c r="AF191">
        <v>620.68112961265524</v>
      </c>
    </row>
    <row r="192" spans="1:32" x14ac:dyDescent="0.25">
      <c r="A192" s="193" t="s">
        <v>538</v>
      </c>
      <c r="B192" s="193" t="str">
        <f t="shared" si="2"/>
        <v>2028#75-79</v>
      </c>
      <c r="C192" t="s">
        <v>532</v>
      </c>
      <c r="D192">
        <v>2028</v>
      </c>
      <c r="E192" t="s">
        <v>232</v>
      </c>
      <c r="F192">
        <v>318.81368267288599</v>
      </c>
      <c r="G192">
        <v>1298.7680422035564</v>
      </c>
      <c r="H192">
        <v>396.7946367137078</v>
      </c>
      <c r="I192">
        <v>1046.9328260196103</v>
      </c>
      <c r="J192">
        <v>672.3832293143696</v>
      </c>
      <c r="K192">
        <v>1307.8431039710711</v>
      </c>
      <c r="L192">
        <v>395.47791255234165</v>
      </c>
      <c r="M192">
        <v>498.56970463674043</v>
      </c>
      <c r="N192">
        <v>986.70031224715194</v>
      </c>
      <c r="O192">
        <v>2699.8854300620151</v>
      </c>
      <c r="P192">
        <v>308.81111209585083</v>
      </c>
      <c r="Q192">
        <v>615.65650893335351</v>
      </c>
      <c r="R192">
        <v>1061.0654988566678</v>
      </c>
      <c r="S192">
        <v>449.77062289008279</v>
      </c>
      <c r="T192">
        <v>863.95595272547689</v>
      </c>
      <c r="U192">
        <v>489.19740710786635</v>
      </c>
      <c r="V192">
        <v>485.77040347231457</v>
      </c>
      <c r="W192">
        <v>1305.379079596989</v>
      </c>
      <c r="X192">
        <v>195.78957019576623</v>
      </c>
      <c r="Y192">
        <v>191.82285822090054</v>
      </c>
      <c r="Z192">
        <v>1223.2314813881767</v>
      </c>
      <c r="AA192">
        <v>513.78318502878233</v>
      </c>
      <c r="AB192">
        <v>858.29333625897755</v>
      </c>
      <c r="AC192">
        <v>2679.1168249416787</v>
      </c>
      <c r="AD192">
        <v>327.22002525586083</v>
      </c>
      <c r="AE192">
        <v>569.03852666373359</v>
      </c>
      <c r="AF192">
        <v>535.64971030660581</v>
      </c>
    </row>
    <row r="193" spans="1:32" x14ac:dyDescent="0.25">
      <c r="A193" s="193" t="s">
        <v>538</v>
      </c>
      <c r="B193" s="193" t="str">
        <f t="shared" si="2"/>
        <v>2028#80-84</v>
      </c>
      <c r="C193" t="s">
        <v>532</v>
      </c>
      <c r="D193">
        <v>2028</v>
      </c>
      <c r="E193" t="s">
        <v>233</v>
      </c>
      <c r="F193">
        <v>262.46533693589697</v>
      </c>
      <c r="G193">
        <v>1142.62398298371</v>
      </c>
      <c r="H193">
        <v>318.38328605636434</v>
      </c>
      <c r="I193">
        <v>884.3380713801896</v>
      </c>
      <c r="J193">
        <v>581.70668605487958</v>
      </c>
      <c r="K193">
        <v>1059.2295394918685</v>
      </c>
      <c r="L193">
        <v>374.53184757969495</v>
      </c>
      <c r="M193">
        <v>469.45329811594223</v>
      </c>
      <c r="N193">
        <v>883.33089738150841</v>
      </c>
      <c r="O193">
        <v>2042.2015749863981</v>
      </c>
      <c r="P193">
        <v>221.51576159561446</v>
      </c>
      <c r="Q193">
        <v>557.58467854168748</v>
      </c>
      <c r="R193">
        <v>940.69653121841179</v>
      </c>
      <c r="S193">
        <v>383.37470983854632</v>
      </c>
      <c r="T193">
        <v>723.88504805703246</v>
      </c>
      <c r="U193">
        <v>324.80577618600643</v>
      </c>
      <c r="V193">
        <v>411.77579041745253</v>
      </c>
      <c r="W193">
        <v>1091.2178486697244</v>
      </c>
      <c r="X193">
        <v>188.58522392601014</v>
      </c>
      <c r="Y193">
        <v>166.55645818630225</v>
      </c>
      <c r="Z193">
        <v>1008.8989580025992</v>
      </c>
      <c r="AA193">
        <v>481.16181175307645</v>
      </c>
      <c r="AB193">
        <v>652.33746761675707</v>
      </c>
      <c r="AC193">
        <v>2217.5070327347703</v>
      </c>
      <c r="AD193">
        <v>326.89130797442823</v>
      </c>
      <c r="AE193">
        <v>487.95641643376553</v>
      </c>
      <c r="AF193">
        <v>427.94102047352226</v>
      </c>
    </row>
    <row r="194" spans="1:32" x14ac:dyDescent="0.25">
      <c r="A194" s="193" t="s">
        <v>538</v>
      </c>
      <c r="B194" s="193" t="str">
        <f t="shared" si="2"/>
        <v>2028#85-89</v>
      </c>
      <c r="C194" t="s">
        <v>532</v>
      </c>
      <c r="D194">
        <v>2028</v>
      </c>
      <c r="E194" t="s">
        <v>534</v>
      </c>
      <c r="F194">
        <v>119.53424123978837</v>
      </c>
      <c r="G194">
        <v>565.70993486453574</v>
      </c>
      <c r="H194">
        <v>167.79352858856561</v>
      </c>
      <c r="I194">
        <v>571.08071007104263</v>
      </c>
      <c r="J194">
        <v>286.31665397695849</v>
      </c>
      <c r="K194">
        <v>570.63934870629623</v>
      </c>
      <c r="L194">
        <v>176.86614562719177</v>
      </c>
      <c r="M194">
        <v>240.31471324988053</v>
      </c>
      <c r="N194">
        <v>383.00860607698809</v>
      </c>
      <c r="O194">
        <v>975.01774711221185</v>
      </c>
      <c r="P194">
        <v>91.122724982216056</v>
      </c>
      <c r="Q194">
        <v>291.15972240296543</v>
      </c>
      <c r="R194">
        <v>498.44333962487752</v>
      </c>
      <c r="S194">
        <v>277.52347046605968</v>
      </c>
      <c r="T194">
        <v>327.51664394031593</v>
      </c>
      <c r="U194">
        <v>154.16844081087169</v>
      </c>
      <c r="V194">
        <v>205.84309101475679</v>
      </c>
      <c r="W194">
        <v>620.32594150685145</v>
      </c>
      <c r="X194">
        <v>102.62424448644357</v>
      </c>
      <c r="Y194">
        <v>76.289606198667585</v>
      </c>
      <c r="Z194">
        <v>509.69759940801526</v>
      </c>
      <c r="AA194">
        <v>239.65101118773185</v>
      </c>
      <c r="AB194">
        <v>408.62246529374869</v>
      </c>
      <c r="AC194">
        <v>1106.0517319877379</v>
      </c>
      <c r="AD194">
        <v>161.99513734669088</v>
      </c>
      <c r="AE194">
        <v>258.28605145259991</v>
      </c>
      <c r="AF194">
        <v>222.18115248081835</v>
      </c>
    </row>
    <row r="195" spans="1:32" x14ac:dyDescent="0.25">
      <c r="A195" s="193" t="s">
        <v>538</v>
      </c>
      <c r="B195" s="193" t="str">
        <f t="shared" si="2"/>
        <v>2028#90+</v>
      </c>
      <c r="C195" t="s">
        <v>532</v>
      </c>
      <c r="D195">
        <v>2028</v>
      </c>
      <c r="E195" t="s">
        <v>535</v>
      </c>
      <c r="F195">
        <v>42.138580987180099</v>
      </c>
      <c r="G195">
        <v>287.19588060037177</v>
      </c>
      <c r="H195">
        <v>123.56446065254713</v>
      </c>
      <c r="I195">
        <v>269.0535648403644</v>
      </c>
      <c r="J195">
        <v>169.46104416068232</v>
      </c>
      <c r="K195">
        <v>312.16711947178771</v>
      </c>
      <c r="L195">
        <v>52.149357274463306</v>
      </c>
      <c r="M195">
        <v>101.31981790984435</v>
      </c>
      <c r="N195">
        <v>170.29193988822001</v>
      </c>
      <c r="O195">
        <v>476.03008961026671</v>
      </c>
      <c r="P195">
        <v>73.469602659550475</v>
      </c>
      <c r="Q195">
        <v>140.86152999737504</v>
      </c>
      <c r="R195">
        <v>223.03205441477283</v>
      </c>
      <c r="S195">
        <v>126.14226071872488</v>
      </c>
      <c r="T195">
        <v>159.60464625150718</v>
      </c>
      <c r="U195">
        <v>50.044125272753341</v>
      </c>
      <c r="V195">
        <v>116.60694478218723</v>
      </c>
      <c r="W195">
        <v>287.2450810466413</v>
      </c>
      <c r="X195">
        <v>44.689598020652362</v>
      </c>
      <c r="Y195">
        <v>26.367450428679991</v>
      </c>
      <c r="Z195">
        <v>231.68238780083942</v>
      </c>
      <c r="AA195">
        <v>145.39488907636502</v>
      </c>
      <c r="AB195">
        <v>117.69496925884422</v>
      </c>
      <c r="AC195">
        <v>554.04964828202253</v>
      </c>
      <c r="AD195">
        <v>94.155878948580948</v>
      </c>
      <c r="AE195">
        <v>96.30152158359266</v>
      </c>
      <c r="AF195">
        <v>75.236861413436998</v>
      </c>
    </row>
    <row r="196" spans="1:32" x14ac:dyDescent="0.25">
      <c r="A196" s="193" t="s">
        <v>538</v>
      </c>
      <c r="B196" s="193" t="str">
        <f t="shared" si="2"/>
        <v>2029#0-15</v>
      </c>
      <c r="C196" t="s">
        <v>532</v>
      </c>
      <c r="D196">
        <v>2029</v>
      </c>
      <c r="E196" t="s">
        <v>181</v>
      </c>
      <c r="F196">
        <v>617.61096077077809</v>
      </c>
      <c r="G196">
        <v>6819.6872203744497</v>
      </c>
      <c r="H196">
        <v>1006.2705521730893</v>
      </c>
      <c r="I196">
        <v>4787.2403812683069</v>
      </c>
      <c r="J196">
        <v>1398.7026354964873</v>
      </c>
      <c r="K196">
        <v>3604.753812159498</v>
      </c>
      <c r="L196">
        <v>1312.2630286026115</v>
      </c>
      <c r="M196">
        <v>2175.6038144256167</v>
      </c>
      <c r="N196">
        <v>3620.0242986350195</v>
      </c>
      <c r="O196">
        <v>7330.4137532866889</v>
      </c>
      <c r="P196">
        <v>884.87582612080291</v>
      </c>
      <c r="Q196">
        <v>1060.4044133183379</v>
      </c>
      <c r="R196">
        <v>2971.0532502957931</v>
      </c>
      <c r="S196">
        <v>894.15560335864484</v>
      </c>
      <c r="T196">
        <v>2061.6829613884124</v>
      </c>
      <c r="U196">
        <v>3455.0060067013569</v>
      </c>
      <c r="V196">
        <v>1109.2953769796381</v>
      </c>
      <c r="W196">
        <v>4171.4086379359869</v>
      </c>
      <c r="X196">
        <v>440.93388741373275</v>
      </c>
      <c r="Y196">
        <v>620.26654413999199</v>
      </c>
      <c r="Z196">
        <v>3368.0326793379345</v>
      </c>
      <c r="AA196">
        <v>1852.8455351828686</v>
      </c>
      <c r="AB196">
        <v>2891.120398372761</v>
      </c>
      <c r="AC196">
        <v>7997.1736892225763</v>
      </c>
      <c r="AD196">
        <v>451.30451866673513</v>
      </c>
      <c r="AE196">
        <v>1384.8957195829876</v>
      </c>
      <c r="AF196">
        <v>1439.6416566328762</v>
      </c>
    </row>
    <row r="197" spans="1:32" x14ac:dyDescent="0.25">
      <c r="A197" s="193" t="s">
        <v>538</v>
      </c>
      <c r="B197" s="193" t="str">
        <f t="shared" si="2"/>
        <v>2029#16-19</v>
      </c>
      <c r="C197" t="s">
        <v>532</v>
      </c>
      <c r="D197">
        <v>2029</v>
      </c>
      <c r="E197" t="s">
        <v>533</v>
      </c>
      <c r="F197">
        <v>143.91889929966078</v>
      </c>
      <c r="G197">
        <v>1513.5915904322546</v>
      </c>
      <c r="H197">
        <v>294.68735912019349</v>
      </c>
      <c r="I197">
        <v>1069.9006698060907</v>
      </c>
      <c r="J197">
        <v>329.100351536326</v>
      </c>
      <c r="K197">
        <v>960.27787809904385</v>
      </c>
      <c r="L197">
        <v>267.98665998314846</v>
      </c>
      <c r="M197">
        <v>532.37057694382349</v>
      </c>
      <c r="N197">
        <v>844.01990883859321</v>
      </c>
      <c r="O197">
        <v>1714.2970017765419</v>
      </c>
      <c r="P197">
        <v>272.45913715352663</v>
      </c>
      <c r="Q197">
        <v>259.95158888872709</v>
      </c>
      <c r="R197">
        <v>960.10646287113173</v>
      </c>
      <c r="S197">
        <v>298.97551118841687</v>
      </c>
      <c r="T197">
        <v>423.66775454697324</v>
      </c>
      <c r="U197">
        <v>682.28797838033142</v>
      </c>
      <c r="V197">
        <v>214.93966557395305</v>
      </c>
      <c r="W197">
        <v>1372.7166347684743</v>
      </c>
      <c r="X197">
        <v>133.29383082887125</v>
      </c>
      <c r="Y197">
        <v>151.86775321159701</v>
      </c>
      <c r="Z197">
        <v>809.96049734452788</v>
      </c>
      <c r="AA197">
        <v>479.72244592631898</v>
      </c>
      <c r="AB197">
        <v>764.91062461219724</v>
      </c>
      <c r="AC197">
        <v>2199.2095868060514</v>
      </c>
      <c r="AD197">
        <v>129.50543787089538</v>
      </c>
      <c r="AE197">
        <v>343.5350999109512</v>
      </c>
      <c r="AF197">
        <v>388.47178710505045</v>
      </c>
    </row>
    <row r="198" spans="1:32" x14ac:dyDescent="0.25">
      <c r="A198" s="193" t="s">
        <v>538</v>
      </c>
      <c r="B198" s="193" t="str">
        <f t="shared" si="2"/>
        <v>2029#20-24</v>
      </c>
      <c r="C198" t="s">
        <v>532</v>
      </c>
      <c r="D198">
        <v>2029</v>
      </c>
      <c r="E198" t="s">
        <v>168</v>
      </c>
      <c r="F198">
        <v>131.46184575912844</v>
      </c>
      <c r="G198">
        <v>1353.3819188640537</v>
      </c>
      <c r="H198">
        <v>237.99360759876859</v>
      </c>
      <c r="I198">
        <v>775.75636088089095</v>
      </c>
      <c r="J198">
        <v>239.20345076126659</v>
      </c>
      <c r="K198">
        <v>1035.0417319984322</v>
      </c>
      <c r="L198">
        <v>293.91502406567872</v>
      </c>
      <c r="M198">
        <v>415.4935024548131</v>
      </c>
      <c r="N198">
        <v>743.89601373157575</v>
      </c>
      <c r="O198">
        <v>1937.3797708074126</v>
      </c>
      <c r="P198">
        <v>227.33599599572284</v>
      </c>
      <c r="Q198">
        <v>260.95266130208529</v>
      </c>
      <c r="R198">
        <v>1287.8208377080389</v>
      </c>
      <c r="S198">
        <v>217.90668301872779</v>
      </c>
      <c r="T198">
        <v>371.06413357379517</v>
      </c>
      <c r="U198">
        <v>549.18849460252363</v>
      </c>
      <c r="V198">
        <v>205.19162433308225</v>
      </c>
      <c r="W198">
        <v>1137.128797460236</v>
      </c>
      <c r="X198">
        <v>96.000850969264647</v>
      </c>
      <c r="Y198">
        <v>142.80491367291137</v>
      </c>
      <c r="Z198">
        <v>896.78591240311482</v>
      </c>
      <c r="AA198">
        <v>557.00020274732697</v>
      </c>
      <c r="AB198">
        <v>532.34441099283663</v>
      </c>
      <c r="AC198">
        <v>2013.6026531801554</v>
      </c>
      <c r="AD198">
        <v>180.24233112667036</v>
      </c>
      <c r="AE198">
        <v>343.41821273631945</v>
      </c>
      <c r="AF198">
        <v>314.24323916152645</v>
      </c>
    </row>
    <row r="199" spans="1:32" x14ac:dyDescent="0.25">
      <c r="A199" s="193" t="s">
        <v>538</v>
      </c>
      <c r="B199" s="193" t="str">
        <f t="shared" si="2"/>
        <v>2029#25-29</v>
      </c>
      <c r="C199" t="s">
        <v>532</v>
      </c>
      <c r="D199">
        <v>2029</v>
      </c>
      <c r="E199" t="s">
        <v>226</v>
      </c>
      <c r="F199">
        <v>95.473896455278748</v>
      </c>
      <c r="G199">
        <v>1552.9753396280657</v>
      </c>
      <c r="H199">
        <v>285.00274468064254</v>
      </c>
      <c r="I199">
        <v>835.68767553525367</v>
      </c>
      <c r="J199">
        <v>247.31130533223148</v>
      </c>
      <c r="K199">
        <v>1231.3423763275086</v>
      </c>
      <c r="L199">
        <v>307.26579415707999</v>
      </c>
      <c r="M199">
        <v>401.79015637349016</v>
      </c>
      <c r="N199">
        <v>843.74293423327219</v>
      </c>
      <c r="O199">
        <v>1782.0805624220757</v>
      </c>
      <c r="P199">
        <v>143.25301784199996</v>
      </c>
      <c r="Q199">
        <v>200.46525163135027</v>
      </c>
      <c r="R199">
        <v>896.51762707383295</v>
      </c>
      <c r="S199">
        <v>177.98356094385809</v>
      </c>
      <c r="T199">
        <v>339.82956594700715</v>
      </c>
      <c r="U199">
        <v>626.71682448193837</v>
      </c>
      <c r="V199">
        <v>235.54295086549473</v>
      </c>
      <c r="W199">
        <v>1005.7208866886076</v>
      </c>
      <c r="X199">
        <v>108.33800825775253</v>
      </c>
      <c r="Y199">
        <v>137.32655433259171</v>
      </c>
      <c r="Z199">
        <v>862.26052144575385</v>
      </c>
      <c r="AA199">
        <v>477.49440996166129</v>
      </c>
      <c r="AB199">
        <v>562.36642868932881</v>
      </c>
      <c r="AC199">
        <v>2052.1609037624353</v>
      </c>
      <c r="AD199">
        <v>116.27908455212466</v>
      </c>
      <c r="AE199">
        <v>326.32472965521038</v>
      </c>
      <c r="AF199">
        <v>338.09555636743931</v>
      </c>
    </row>
    <row r="200" spans="1:32" x14ac:dyDescent="0.25">
      <c r="A200" s="193" t="s">
        <v>538</v>
      </c>
      <c r="B200" s="193" t="str">
        <f t="shared" si="2"/>
        <v>2029#30-34</v>
      </c>
      <c r="C200" t="s">
        <v>532</v>
      </c>
      <c r="D200">
        <v>2029</v>
      </c>
      <c r="E200" t="s">
        <v>227</v>
      </c>
      <c r="F200">
        <v>109.03556771154641</v>
      </c>
      <c r="G200">
        <v>2038.6648317089857</v>
      </c>
      <c r="H200">
        <v>288.68620745936664</v>
      </c>
      <c r="I200">
        <v>1065.6147563197128</v>
      </c>
      <c r="J200">
        <v>301.49568947874161</v>
      </c>
      <c r="K200">
        <v>1268.0576488614333</v>
      </c>
      <c r="L200">
        <v>437.8449402267986</v>
      </c>
      <c r="M200">
        <v>456.82233131053272</v>
      </c>
      <c r="N200">
        <v>1042.3962905032531</v>
      </c>
      <c r="O200">
        <v>2015.3452861475787</v>
      </c>
      <c r="P200">
        <v>162.20895129466379</v>
      </c>
      <c r="Q200">
        <v>223.39711902196291</v>
      </c>
      <c r="R200">
        <v>998.55334123535317</v>
      </c>
      <c r="S200">
        <v>212.07587983661824</v>
      </c>
      <c r="T200">
        <v>431.2102780385473</v>
      </c>
      <c r="U200">
        <v>869.00980957460592</v>
      </c>
      <c r="V200">
        <v>294.49376147563703</v>
      </c>
      <c r="W200">
        <v>1271.5089451471447</v>
      </c>
      <c r="X200">
        <v>81.755013500573128</v>
      </c>
      <c r="Y200">
        <v>163.67641177020113</v>
      </c>
      <c r="Z200">
        <v>911.57112738087039</v>
      </c>
      <c r="AA200">
        <v>505.2898868754362</v>
      </c>
      <c r="AB200">
        <v>738.21213126464909</v>
      </c>
      <c r="AC200">
        <v>2255.6792831118569</v>
      </c>
      <c r="AD200">
        <v>142.64510662042176</v>
      </c>
      <c r="AE200">
        <v>380.13630980039568</v>
      </c>
      <c r="AF200">
        <v>388.08562812679907</v>
      </c>
    </row>
    <row r="201" spans="1:32" x14ac:dyDescent="0.25">
      <c r="A201" s="193" t="s">
        <v>538</v>
      </c>
      <c r="B201" s="193" t="str">
        <f t="shared" si="2"/>
        <v>2029#35-39</v>
      </c>
      <c r="C201" t="s">
        <v>532</v>
      </c>
      <c r="D201">
        <v>2029</v>
      </c>
      <c r="E201" t="s">
        <v>228</v>
      </c>
      <c r="F201">
        <v>164.6285537397078</v>
      </c>
      <c r="G201">
        <v>2378.7791210277364</v>
      </c>
      <c r="H201">
        <v>309.42014409322599</v>
      </c>
      <c r="I201">
        <v>1309.7350500225771</v>
      </c>
      <c r="J201">
        <v>468.29379507831851</v>
      </c>
      <c r="K201">
        <v>1259.1531297725751</v>
      </c>
      <c r="L201">
        <v>515.62983338300546</v>
      </c>
      <c r="M201">
        <v>619.29195075337748</v>
      </c>
      <c r="N201">
        <v>1263.0022011431051</v>
      </c>
      <c r="O201">
        <v>2354.4723457169148</v>
      </c>
      <c r="P201">
        <v>185.31860282100396</v>
      </c>
      <c r="Q201">
        <v>282.5781624744053</v>
      </c>
      <c r="R201">
        <v>1053.4778559102224</v>
      </c>
      <c r="S201">
        <v>275.92662266140849</v>
      </c>
      <c r="T201">
        <v>617.51124948438678</v>
      </c>
      <c r="U201">
        <v>999.93099712359685</v>
      </c>
      <c r="V201">
        <v>377.60153655432572</v>
      </c>
      <c r="W201">
        <v>1201.2173590330856</v>
      </c>
      <c r="X201">
        <v>158.37719753124705</v>
      </c>
      <c r="Y201">
        <v>168.72460424250167</v>
      </c>
      <c r="Z201">
        <v>1065.4374413989708</v>
      </c>
      <c r="AA201">
        <v>634.93452235700909</v>
      </c>
      <c r="AB201">
        <v>854.77825903335884</v>
      </c>
      <c r="AC201">
        <v>2827.9768722247109</v>
      </c>
      <c r="AD201">
        <v>144.13157364318539</v>
      </c>
      <c r="AE201">
        <v>418.48745741707313</v>
      </c>
      <c r="AF201">
        <v>525.46927291368775</v>
      </c>
    </row>
    <row r="202" spans="1:32" x14ac:dyDescent="0.25">
      <c r="A202" s="193" t="s">
        <v>538</v>
      </c>
      <c r="B202" s="193" t="str">
        <f t="shared" ref="B202:B265" si="3">$D202&amp;"#"&amp;$E202</f>
        <v>2029#40-44</v>
      </c>
      <c r="C202" t="s">
        <v>532</v>
      </c>
      <c r="D202">
        <v>2029</v>
      </c>
      <c r="E202" t="s">
        <v>229</v>
      </c>
      <c r="F202">
        <v>170.81433099702878</v>
      </c>
      <c r="G202">
        <v>2287.2193565470561</v>
      </c>
      <c r="H202">
        <v>392.39861620399313</v>
      </c>
      <c r="I202">
        <v>1497.0371199876508</v>
      </c>
      <c r="J202">
        <v>478.25156138555678</v>
      </c>
      <c r="K202">
        <v>1377.4835849763476</v>
      </c>
      <c r="L202">
        <v>540.97976137636499</v>
      </c>
      <c r="M202">
        <v>665.20830957556302</v>
      </c>
      <c r="N202">
        <v>1337.0289107571698</v>
      </c>
      <c r="O202">
        <v>2410.285379235831</v>
      </c>
      <c r="P202">
        <v>268.19935611936944</v>
      </c>
      <c r="Q202">
        <v>368.20929232760579</v>
      </c>
      <c r="R202">
        <v>1010.2867624005437</v>
      </c>
      <c r="S202">
        <v>330.81841551422042</v>
      </c>
      <c r="T202">
        <v>652.31617644631615</v>
      </c>
      <c r="U202">
        <v>1152.8762216882326</v>
      </c>
      <c r="V202">
        <v>442.36746096705235</v>
      </c>
      <c r="W202">
        <v>1288.6748238196476</v>
      </c>
      <c r="X202">
        <v>169.5924618328545</v>
      </c>
      <c r="Y202">
        <v>205.80837348487583</v>
      </c>
      <c r="Z202">
        <v>1037.8281829233547</v>
      </c>
      <c r="AA202">
        <v>666.10969041569524</v>
      </c>
      <c r="AB202">
        <v>967.66076740877634</v>
      </c>
      <c r="AC202">
        <v>2979.9957342941952</v>
      </c>
      <c r="AD202">
        <v>160.87690352355827</v>
      </c>
      <c r="AE202">
        <v>472.08648012534695</v>
      </c>
      <c r="AF202">
        <v>547.79090981012018</v>
      </c>
    </row>
    <row r="203" spans="1:32" x14ac:dyDescent="0.25">
      <c r="A203" s="193" t="s">
        <v>538</v>
      </c>
      <c r="B203" s="193" t="str">
        <f t="shared" si="3"/>
        <v>2029#45-49</v>
      </c>
      <c r="C203" t="s">
        <v>532</v>
      </c>
      <c r="D203">
        <v>2029</v>
      </c>
      <c r="E203" t="s">
        <v>174</v>
      </c>
      <c r="F203">
        <v>252.2605531099868</v>
      </c>
      <c r="G203">
        <v>2263.8188651363998</v>
      </c>
      <c r="H203">
        <v>430.67173961871606</v>
      </c>
      <c r="I203">
        <v>1330.0649975817255</v>
      </c>
      <c r="J203">
        <v>534.23358197512744</v>
      </c>
      <c r="K203">
        <v>1439.55728542005</v>
      </c>
      <c r="L203">
        <v>531.58297856243973</v>
      </c>
      <c r="M203">
        <v>750.73699257696671</v>
      </c>
      <c r="N203">
        <v>1255.1574057574473</v>
      </c>
      <c r="O203">
        <v>2492.1959816906988</v>
      </c>
      <c r="P203">
        <v>309.49985047461064</v>
      </c>
      <c r="Q203">
        <v>447.64414163801803</v>
      </c>
      <c r="R203">
        <v>1147.6771109076769</v>
      </c>
      <c r="S203">
        <v>389.34283989082104</v>
      </c>
      <c r="T203">
        <v>707.61185321101925</v>
      </c>
      <c r="U203">
        <v>1100.3185427692717</v>
      </c>
      <c r="V203">
        <v>396.69535573616946</v>
      </c>
      <c r="W203">
        <v>1332.2222071517779</v>
      </c>
      <c r="X203">
        <v>194.25925040685632</v>
      </c>
      <c r="Y203">
        <v>188.80113479186332</v>
      </c>
      <c r="Z203">
        <v>1063.9388008716307</v>
      </c>
      <c r="AA203">
        <v>709.42870341581829</v>
      </c>
      <c r="AB203">
        <v>930.35335316227793</v>
      </c>
      <c r="AC203">
        <v>3159.7071758453662</v>
      </c>
      <c r="AD203">
        <v>192.97666584724905</v>
      </c>
      <c r="AE203">
        <v>506.13457316510733</v>
      </c>
      <c r="AF203">
        <v>517.28424985515676</v>
      </c>
    </row>
    <row r="204" spans="1:32" x14ac:dyDescent="0.25">
      <c r="A204" s="193" t="s">
        <v>538</v>
      </c>
      <c r="B204" s="193" t="str">
        <f t="shared" si="3"/>
        <v>2029#50-54</v>
      </c>
      <c r="C204" t="s">
        <v>532</v>
      </c>
      <c r="D204">
        <v>2029</v>
      </c>
      <c r="E204" t="s">
        <v>175</v>
      </c>
      <c r="F204">
        <v>240.09853850340062</v>
      </c>
      <c r="G204">
        <v>1811.3573473597557</v>
      </c>
      <c r="H204">
        <v>439.61878885286148</v>
      </c>
      <c r="I204">
        <v>1319.5472623776841</v>
      </c>
      <c r="J204">
        <v>492.15956321167687</v>
      </c>
      <c r="K204">
        <v>1394.6435799136102</v>
      </c>
      <c r="L204">
        <v>455.02028391560259</v>
      </c>
      <c r="M204">
        <v>726.2801904670888</v>
      </c>
      <c r="N204">
        <v>1223.8408154586737</v>
      </c>
      <c r="O204">
        <v>2603.5844297382787</v>
      </c>
      <c r="P204">
        <v>328.98863512550304</v>
      </c>
      <c r="Q204">
        <v>498.271482809801</v>
      </c>
      <c r="R204">
        <v>1084.6603864959416</v>
      </c>
      <c r="S204">
        <v>398.26042780430754</v>
      </c>
      <c r="T204">
        <v>724.68386091022103</v>
      </c>
      <c r="U204">
        <v>767.86631093627659</v>
      </c>
      <c r="V204">
        <v>450.8730906871956</v>
      </c>
      <c r="W204">
        <v>1261.2171419473004</v>
      </c>
      <c r="X204">
        <v>173.40694120974837</v>
      </c>
      <c r="Y204">
        <v>199.62634310052658</v>
      </c>
      <c r="Z204">
        <v>1103.901729685088</v>
      </c>
      <c r="AA204">
        <v>608.72281933606541</v>
      </c>
      <c r="AB204">
        <v>863.88837066719509</v>
      </c>
      <c r="AC204">
        <v>3352.3348238666899</v>
      </c>
      <c r="AD204">
        <v>260.18968650259217</v>
      </c>
      <c r="AE204">
        <v>555.24444498008438</v>
      </c>
      <c r="AF204">
        <v>550.57952164315066</v>
      </c>
    </row>
    <row r="205" spans="1:32" x14ac:dyDescent="0.25">
      <c r="A205" s="193" t="s">
        <v>538</v>
      </c>
      <c r="B205" s="193" t="str">
        <f t="shared" si="3"/>
        <v>2029#55-59</v>
      </c>
      <c r="C205" t="s">
        <v>532</v>
      </c>
      <c r="D205">
        <v>2029</v>
      </c>
      <c r="E205" t="s">
        <v>177</v>
      </c>
      <c r="F205">
        <v>273.89268570443471</v>
      </c>
      <c r="G205">
        <v>2012.7323200912197</v>
      </c>
      <c r="H205">
        <v>522.59912301603902</v>
      </c>
      <c r="I205">
        <v>1356.3551226619927</v>
      </c>
      <c r="J205">
        <v>623.41619261520373</v>
      </c>
      <c r="K205">
        <v>1670.4647901993558</v>
      </c>
      <c r="L205">
        <v>612.60016993473823</v>
      </c>
      <c r="M205">
        <v>869.47513094901456</v>
      </c>
      <c r="N205">
        <v>1342.3559426052088</v>
      </c>
      <c r="O205">
        <v>3505.6703045669374</v>
      </c>
      <c r="P205">
        <v>400.45451624050651</v>
      </c>
      <c r="Q205">
        <v>648.14146737705209</v>
      </c>
      <c r="R205">
        <v>1354.7522301024683</v>
      </c>
      <c r="S205">
        <v>591.5416874962857</v>
      </c>
      <c r="T205">
        <v>976.91027374795726</v>
      </c>
      <c r="U205">
        <v>703.15221460878865</v>
      </c>
      <c r="V205">
        <v>511.1219135063817</v>
      </c>
      <c r="W205">
        <v>1609.045971001171</v>
      </c>
      <c r="X205">
        <v>287.94772599592443</v>
      </c>
      <c r="Y205">
        <v>255.41624416025451</v>
      </c>
      <c r="Z205">
        <v>1391.5498616407535</v>
      </c>
      <c r="AA205">
        <v>645.44264414300483</v>
      </c>
      <c r="AB205">
        <v>1057.1131249478999</v>
      </c>
      <c r="AC205">
        <v>3972.886153040683</v>
      </c>
      <c r="AD205">
        <v>360.08278205013414</v>
      </c>
      <c r="AE205">
        <v>697.24216563130494</v>
      </c>
      <c r="AF205">
        <v>601.39793315568454</v>
      </c>
    </row>
    <row r="206" spans="1:32" x14ac:dyDescent="0.25">
      <c r="A206" s="193" t="s">
        <v>538</v>
      </c>
      <c r="B206" s="193" t="str">
        <f t="shared" si="3"/>
        <v>2029#60-64</v>
      </c>
      <c r="C206" t="s">
        <v>532</v>
      </c>
      <c r="D206">
        <v>2029</v>
      </c>
      <c r="E206" t="s">
        <v>178</v>
      </c>
      <c r="F206">
        <v>326.99785940114242</v>
      </c>
      <c r="G206">
        <v>2239.957806118111</v>
      </c>
      <c r="H206">
        <v>624.31662502792915</v>
      </c>
      <c r="I206">
        <v>1487.3540545336455</v>
      </c>
      <c r="J206">
        <v>789.5260600094233</v>
      </c>
      <c r="K206">
        <v>1823.4464853166171</v>
      </c>
      <c r="L206">
        <v>653.42136215040591</v>
      </c>
      <c r="M206">
        <v>873.22177500516841</v>
      </c>
      <c r="N206">
        <v>1452.3617614860127</v>
      </c>
      <c r="O206">
        <v>4154.2230458854137</v>
      </c>
      <c r="P206">
        <v>440.89399199654827</v>
      </c>
      <c r="Q206">
        <v>821.40866391142708</v>
      </c>
      <c r="R206">
        <v>1485.8279041605949</v>
      </c>
      <c r="S206">
        <v>569.28082446843803</v>
      </c>
      <c r="T206">
        <v>1126.0914036129823</v>
      </c>
      <c r="U206">
        <v>674.8467666793141</v>
      </c>
      <c r="V206">
        <v>534.57267204329946</v>
      </c>
      <c r="W206">
        <v>1880.1755872681001</v>
      </c>
      <c r="X206">
        <v>348.228594405801</v>
      </c>
      <c r="Y206">
        <v>328.19664882165944</v>
      </c>
      <c r="Z206">
        <v>1683.0885144941242</v>
      </c>
      <c r="AA206">
        <v>738.80417535824643</v>
      </c>
      <c r="AB206">
        <v>1160.0594345998593</v>
      </c>
      <c r="AC206">
        <v>4063.0908809248517</v>
      </c>
      <c r="AD206">
        <v>381.57282561472368</v>
      </c>
      <c r="AE206">
        <v>776.60119281811603</v>
      </c>
      <c r="AF206">
        <v>653.42676869210709</v>
      </c>
    </row>
    <row r="207" spans="1:32" x14ac:dyDescent="0.25">
      <c r="A207" s="193" t="s">
        <v>538</v>
      </c>
      <c r="B207" s="193" t="str">
        <f t="shared" si="3"/>
        <v>2029#65-69</v>
      </c>
      <c r="C207" t="s">
        <v>532</v>
      </c>
      <c r="D207">
        <v>2029</v>
      </c>
      <c r="E207" t="s">
        <v>230</v>
      </c>
      <c r="F207">
        <v>346.606000172731</v>
      </c>
      <c r="G207">
        <v>2011.3289086541185</v>
      </c>
      <c r="H207">
        <v>600.76756462155663</v>
      </c>
      <c r="I207">
        <v>1376.8063397689643</v>
      </c>
      <c r="J207">
        <v>884.85509991320657</v>
      </c>
      <c r="K207">
        <v>1699.6211463773195</v>
      </c>
      <c r="L207">
        <v>636.89348184826008</v>
      </c>
      <c r="M207">
        <v>757.4447997525026</v>
      </c>
      <c r="N207">
        <v>1421.1491120511146</v>
      </c>
      <c r="O207">
        <v>3754.4894986109821</v>
      </c>
      <c r="P207">
        <v>444.03515357249358</v>
      </c>
      <c r="Q207">
        <v>831.35032422523818</v>
      </c>
      <c r="R207">
        <v>1333.0410105638753</v>
      </c>
      <c r="S207">
        <v>621.31481771568838</v>
      </c>
      <c r="T207">
        <v>1102.298218400495</v>
      </c>
      <c r="U207">
        <v>615.43792435360183</v>
      </c>
      <c r="V207">
        <v>579.45727326526048</v>
      </c>
      <c r="W207">
        <v>1874.7394861610805</v>
      </c>
      <c r="X207">
        <v>329.87852282037909</v>
      </c>
      <c r="Y207">
        <v>300.38969713185747</v>
      </c>
      <c r="Z207">
        <v>1730.7413033322723</v>
      </c>
      <c r="AA207">
        <v>698.7331479560778</v>
      </c>
      <c r="AB207">
        <v>1086.6486799696891</v>
      </c>
      <c r="AC207">
        <v>3814.1772469130574</v>
      </c>
      <c r="AD207">
        <v>423.60648727820529</v>
      </c>
      <c r="AE207">
        <v>750.76578492810927</v>
      </c>
      <c r="AF207">
        <v>625.78780481659282</v>
      </c>
    </row>
    <row r="208" spans="1:32" x14ac:dyDescent="0.25">
      <c r="A208" s="193" t="s">
        <v>538</v>
      </c>
      <c r="B208" s="193" t="str">
        <f t="shared" si="3"/>
        <v>2029#70-74</v>
      </c>
      <c r="C208" t="s">
        <v>532</v>
      </c>
      <c r="D208">
        <v>2029</v>
      </c>
      <c r="E208" t="s">
        <v>231</v>
      </c>
      <c r="F208">
        <v>339.07051113555667</v>
      </c>
      <c r="G208">
        <v>1699.6970189890367</v>
      </c>
      <c r="H208">
        <v>483.22207152194085</v>
      </c>
      <c r="I208">
        <v>1118.0460128718128</v>
      </c>
      <c r="J208">
        <v>749.86918892395329</v>
      </c>
      <c r="K208">
        <v>1391.8748519688947</v>
      </c>
      <c r="L208">
        <v>520.33097724981394</v>
      </c>
      <c r="M208">
        <v>583.94711343469589</v>
      </c>
      <c r="N208">
        <v>1226.3400399003076</v>
      </c>
      <c r="O208">
        <v>3232.6594296693929</v>
      </c>
      <c r="P208">
        <v>378.46430699868188</v>
      </c>
      <c r="Q208">
        <v>683.18696390071568</v>
      </c>
      <c r="R208">
        <v>1058.354477913972</v>
      </c>
      <c r="S208">
        <v>498.77779026301766</v>
      </c>
      <c r="T208">
        <v>1062.3493559391368</v>
      </c>
      <c r="U208">
        <v>478.97612797296614</v>
      </c>
      <c r="V208">
        <v>483.69909695067952</v>
      </c>
      <c r="W208">
        <v>1599.9407245079124</v>
      </c>
      <c r="X208">
        <v>271.08514294517784</v>
      </c>
      <c r="Y208">
        <v>245.50740462351703</v>
      </c>
      <c r="Z208">
        <v>1277.9800362472183</v>
      </c>
      <c r="AA208">
        <v>577.70006864889137</v>
      </c>
      <c r="AB208">
        <v>1007.9073081074655</v>
      </c>
      <c r="AC208">
        <v>3023.5110184935852</v>
      </c>
      <c r="AD208">
        <v>380.34050033106337</v>
      </c>
      <c r="AE208">
        <v>639.61276550341938</v>
      </c>
      <c r="AF208">
        <v>613.96557811611592</v>
      </c>
    </row>
    <row r="209" spans="1:32" x14ac:dyDescent="0.25">
      <c r="A209" s="193" t="s">
        <v>538</v>
      </c>
      <c r="B209" s="193" t="str">
        <f t="shared" si="3"/>
        <v>2029#75-79</v>
      </c>
      <c r="C209" t="s">
        <v>532</v>
      </c>
      <c r="D209">
        <v>2029</v>
      </c>
      <c r="E209" t="s">
        <v>232</v>
      </c>
      <c r="F209">
        <v>306.76256815240902</v>
      </c>
      <c r="G209">
        <v>1318.8338584298322</v>
      </c>
      <c r="H209">
        <v>411.04930295695601</v>
      </c>
      <c r="I209">
        <v>1044.9245362249799</v>
      </c>
      <c r="J209">
        <v>637.05200823081145</v>
      </c>
      <c r="K209">
        <v>1303.3279433082935</v>
      </c>
      <c r="L209">
        <v>393.09571811678001</v>
      </c>
      <c r="M209">
        <v>488.12558324973952</v>
      </c>
      <c r="N209">
        <v>978.58836080228025</v>
      </c>
      <c r="O209">
        <v>2666.7269127307613</v>
      </c>
      <c r="P209">
        <v>291.97368988141557</v>
      </c>
      <c r="Q209">
        <v>612.06721130199571</v>
      </c>
      <c r="R209">
        <v>1055.1272672167001</v>
      </c>
      <c r="S209">
        <v>435.19986541022894</v>
      </c>
      <c r="T209">
        <v>872.16688163559456</v>
      </c>
      <c r="U209">
        <v>473.88178645501785</v>
      </c>
      <c r="V209">
        <v>483.90625642383043</v>
      </c>
      <c r="W209">
        <v>1326.0436626013966</v>
      </c>
      <c r="X209">
        <v>192.06088452072325</v>
      </c>
      <c r="Y209">
        <v>203.73132138879009</v>
      </c>
      <c r="Z209">
        <v>1204.5354719701393</v>
      </c>
      <c r="AA209">
        <v>499.35061217314421</v>
      </c>
      <c r="AB209">
        <v>857.23958567016348</v>
      </c>
      <c r="AC209">
        <v>2675.551688081357</v>
      </c>
      <c r="AD209">
        <v>331.47556185554367</v>
      </c>
      <c r="AE209">
        <v>568.80783748250815</v>
      </c>
      <c r="AF209">
        <v>533.39236036004377</v>
      </c>
    </row>
    <row r="210" spans="1:32" x14ac:dyDescent="0.25">
      <c r="A210" s="193" t="s">
        <v>538</v>
      </c>
      <c r="B210" s="193" t="str">
        <f t="shared" si="3"/>
        <v>2029#80-84</v>
      </c>
      <c r="C210" t="s">
        <v>532</v>
      </c>
      <c r="D210">
        <v>2029</v>
      </c>
      <c r="E210" t="s">
        <v>233</v>
      </c>
      <c r="F210">
        <v>289.25637615855686</v>
      </c>
      <c r="G210">
        <v>1169.9644940927033</v>
      </c>
      <c r="H210">
        <v>306.07640076409677</v>
      </c>
      <c r="I210">
        <v>878.85389867130402</v>
      </c>
      <c r="J210">
        <v>607.46776678530659</v>
      </c>
      <c r="K210">
        <v>1081.0565473305683</v>
      </c>
      <c r="L210">
        <v>353.46101869678068</v>
      </c>
      <c r="M210">
        <v>471.14491586336248</v>
      </c>
      <c r="N210">
        <v>896.35232214208395</v>
      </c>
      <c r="O210">
        <v>2106.84435154524</v>
      </c>
      <c r="P210">
        <v>235.63436562699721</v>
      </c>
      <c r="Q210">
        <v>530.17938106975123</v>
      </c>
      <c r="R210">
        <v>969.32937852691703</v>
      </c>
      <c r="S210">
        <v>387.1878931364954</v>
      </c>
      <c r="T210">
        <v>745.79026975586862</v>
      </c>
      <c r="U210">
        <v>347.24583574029066</v>
      </c>
      <c r="V210">
        <v>418.01708029004647</v>
      </c>
      <c r="W210">
        <v>1103.360130609577</v>
      </c>
      <c r="X210">
        <v>193.27193838348663</v>
      </c>
      <c r="Y210">
        <v>166.60857544101643</v>
      </c>
      <c r="Z210">
        <v>1044.19479946001</v>
      </c>
      <c r="AA210">
        <v>498.69851674617701</v>
      </c>
      <c r="AB210">
        <v>699.34473328009608</v>
      </c>
      <c r="AC210">
        <v>2319.2457626101132</v>
      </c>
      <c r="AD210">
        <v>324.1832329024727</v>
      </c>
      <c r="AE210">
        <v>493.88859743373325</v>
      </c>
      <c r="AF210">
        <v>453.35200257649728</v>
      </c>
    </row>
    <row r="211" spans="1:32" x14ac:dyDescent="0.25">
      <c r="A211" s="193" t="s">
        <v>538</v>
      </c>
      <c r="B211" s="193" t="str">
        <f t="shared" si="3"/>
        <v>2029#85-89</v>
      </c>
      <c r="C211" t="s">
        <v>532</v>
      </c>
      <c r="D211">
        <v>2029</v>
      </c>
      <c r="E211" t="s">
        <v>534</v>
      </c>
      <c r="F211">
        <v>118.73875356060432</v>
      </c>
      <c r="G211">
        <v>586.92343638801765</v>
      </c>
      <c r="H211">
        <v>186.34207906010693</v>
      </c>
      <c r="I211">
        <v>592.8535559649099</v>
      </c>
      <c r="J211">
        <v>308.44713435461415</v>
      </c>
      <c r="K211">
        <v>617.16740276023995</v>
      </c>
      <c r="L211">
        <v>206.49041137995727</v>
      </c>
      <c r="M211">
        <v>263.48102009788875</v>
      </c>
      <c r="N211">
        <v>412.32065181032374</v>
      </c>
      <c r="O211">
        <v>1052.4743292047572</v>
      </c>
      <c r="P211">
        <v>98.505256534325142</v>
      </c>
      <c r="Q211">
        <v>324.05386067599977</v>
      </c>
      <c r="R211">
        <v>530.82629901065388</v>
      </c>
      <c r="S211">
        <v>291.37468079379551</v>
      </c>
      <c r="T211">
        <v>343.01537724484018</v>
      </c>
      <c r="U211">
        <v>164.13792457440655</v>
      </c>
      <c r="V211">
        <v>223.71954340001164</v>
      </c>
      <c r="W211">
        <v>649.76283398686815</v>
      </c>
      <c r="X211">
        <v>113.3765482078243</v>
      </c>
      <c r="Y211">
        <v>84.403160130103203</v>
      </c>
      <c r="Z211">
        <v>555.81195618350466</v>
      </c>
      <c r="AA211">
        <v>262.25100599700721</v>
      </c>
      <c r="AB211">
        <v>418.14014456381756</v>
      </c>
      <c r="AC211">
        <v>1140.1122572128072</v>
      </c>
      <c r="AD211">
        <v>168.00167366021969</v>
      </c>
      <c r="AE211">
        <v>267.8758576977591</v>
      </c>
      <c r="AF211">
        <v>236.49092568176857</v>
      </c>
    </row>
    <row r="212" spans="1:32" x14ac:dyDescent="0.25">
      <c r="A212" s="193" t="s">
        <v>538</v>
      </c>
      <c r="B212" s="193" t="str">
        <f t="shared" si="3"/>
        <v>2029#90+</v>
      </c>
      <c r="C212" t="s">
        <v>532</v>
      </c>
      <c r="D212">
        <v>2029</v>
      </c>
      <c r="E212" t="s">
        <v>535</v>
      </c>
      <c r="F212">
        <v>46.135143426938193</v>
      </c>
      <c r="G212">
        <v>303.02616699476727</v>
      </c>
      <c r="H212">
        <v>128.35950931463012</v>
      </c>
      <c r="I212">
        <v>282.5651306585832</v>
      </c>
      <c r="J212">
        <v>176.25267096430179</v>
      </c>
      <c r="K212">
        <v>326.43393609701252</v>
      </c>
      <c r="L212">
        <v>52.27980576460169</v>
      </c>
      <c r="M212">
        <v>104.12871044672531</v>
      </c>
      <c r="N212">
        <v>180.49916772115665</v>
      </c>
      <c r="O212">
        <v>499.91993757356852</v>
      </c>
      <c r="P212">
        <v>74.23734352583196</v>
      </c>
      <c r="Q212">
        <v>144.46893609711918</v>
      </c>
      <c r="R212">
        <v>235.78940742153185</v>
      </c>
      <c r="S212">
        <v>135.25450189508507</v>
      </c>
      <c r="T212">
        <v>168.34570018838519</v>
      </c>
      <c r="U212">
        <v>53.988030269267412</v>
      </c>
      <c r="V212">
        <v>121.3609460951071</v>
      </c>
      <c r="W212">
        <v>303.75739826852293</v>
      </c>
      <c r="X212">
        <v>43.665678778045162</v>
      </c>
      <c r="Y212">
        <v>25.13544726074177</v>
      </c>
      <c r="Z212">
        <v>243.64216312965567</v>
      </c>
      <c r="AA212">
        <v>157.52406997298235</v>
      </c>
      <c r="AB212">
        <v>134.69625646101068</v>
      </c>
      <c r="AC212">
        <v>569.45946615099592</v>
      </c>
      <c r="AD212">
        <v>105.15056510789765</v>
      </c>
      <c r="AE212">
        <v>104.70438935131462</v>
      </c>
      <c r="AF212">
        <v>79.003191354842642</v>
      </c>
    </row>
    <row r="213" spans="1:32" x14ac:dyDescent="0.25">
      <c r="A213" s="193" t="s">
        <v>538</v>
      </c>
      <c r="B213" s="193" t="str">
        <f t="shared" si="3"/>
        <v>2030#0-15</v>
      </c>
      <c r="C213" t="s">
        <v>532</v>
      </c>
      <c r="D213">
        <v>2030</v>
      </c>
      <c r="E213" t="s">
        <v>181</v>
      </c>
      <c r="F213">
        <v>602.31689811958586</v>
      </c>
      <c r="G213">
        <v>6816.4590567102114</v>
      </c>
      <c r="H213">
        <v>999.48526418428617</v>
      </c>
      <c r="I213">
        <v>4822.7511979669935</v>
      </c>
      <c r="J213">
        <v>1390.1384253433675</v>
      </c>
      <c r="K213">
        <v>3568.2224199717848</v>
      </c>
      <c r="L213">
        <v>1322.5768534045751</v>
      </c>
      <c r="M213">
        <v>2226.562412773827</v>
      </c>
      <c r="N213">
        <v>3623.1450296002881</v>
      </c>
      <c r="O213">
        <v>7291.8311225075304</v>
      </c>
      <c r="P213">
        <v>893.24860663302957</v>
      </c>
      <c r="Q213">
        <v>1064.8816940964223</v>
      </c>
      <c r="R213">
        <v>2918.5572745833069</v>
      </c>
      <c r="S213">
        <v>896.29763778753249</v>
      </c>
      <c r="T213">
        <v>2044.5574578062756</v>
      </c>
      <c r="U213">
        <v>3530.8902526493107</v>
      </c>
      <c r="V213">
        <v>1114.6258954784296</v>
      </c>
      <c r="W213">
        <v>4250.3288050643559</v>
      </c>
      <c r="X213">
        <v>434.81515034286264</v>
      </c>
      <c r="Y213">
        <v>623.51092612553748</v>
      </c>
      <c r="Z213">
        <v>3343.9713105475826</v>
      </c>
      <c r="AA213">
        <v>1853.3535410777079</v>
      </c>
      <c r="AB213">
        <v>2877.5500720339328</v>
      </c>
      <c r="AC213">
        <v>7984.0901837568181</v>
      </c>
      <c r="AD213">
        <v>430.31024821203209</v>
      </c>
      <c r="AE213">
        <v>1371.4110684279476</v>
      </c>
      <c r="AF213">
        <v>1448.0961526983576</v>
      </c>
    </row>
    <row r="214" spans="1:32" x14ac:dyDescent="0.25">
      <c r="A214" s="193" t="s">
        <v>538</v>
      </c>
      <c r="B214" s="193" t="str">
        <f t="shared" si="3"/>
        <v>2030#16-19</v>
      </c>
      <c r="C214" t="s">
        <v>532</v>
      </c>
      <c r="D214">
        <v>2030</v>
      </c>
      <c r="E214" t="s">
        <v>533</v>
      </c>
      <c r="F214">
        <v>152.78402021073543</v>
      </c>
      <c r="G214">
        <v>1586.0117323038448</v>
      </c>
      <c r="H214">
        <v>292.98837344720823</v>
      </c>
      <c r="I214">
        <v>1093.2279684281468</v>
      </c>
      <c r="J214">
        <v>322.11719120203861</v>
      </c>
      <c r="K214">
        <v>912.41211105172295</v>
      </c>
      <c r="L214">
        <v>272.08424353969502</v>
      </c>
      <c r="M214">
        <v>542.54941541539586</v>
      </c>
      <c r="N214">
        <v>835.72171409455359</v>
      </c>
      <c r="O214">
        <v>1702.1157252485377</v>
      </c>
      <c r="P214">
        <v>251.41901607623939</v>
      </c>
      <c r="Q214">
        <v>242.57959890009695</v>
      </c>
      <c r="R214">
        <v>986.3855344452877</v>
      </c>
      <c r="S214">
        <v>277.098719310364</v>
      </c>
      <c r="T214">
        <v>439.56682896722998</v>
      </c>
      <c r="U214">
        <v>725.96967603787789</v>
      </c>
      <c r="V214">
        <v>220.72792565757348</v>
      </c>
      <c r="W214">
        <v>1393.0306177284942</v>
      </c>
      <c r="X214">
        <v>115.05998051072601</v>
      </c>
      <c r="Y214">
        <v>147.63241597548856</v>
      </c>
      <c r="Z214">
        <v>794.57552811109394</v>
      </c>
      <c r="AA214">
        <v>483.79262295394062</v>
      </c>
      <c r="AB214">
        <v>789.99442094263611</v>
      </c>
      <c r="AC214">
        <v>2149.2230567456309</v>
      </c>
      <c r="AD214">
        <v>131.45449676193408</v>
      </c>
      <c r="AE214">
        <v>335.6766186435608</v>
      </c>
      <c r="AF214">
        <v>360.95828352236992</v>
      </c>
    </row>
    <row r="215" spans="1:32" x14ac:dyDescent="0.25">
      <c r="A215" s="193" t="s">
        <v>538</v>
      </c>
      <c r="B215" s="193" t="str">
        <f t="shared" si="3"/>
        <v>2030#20-24</v>
      </c>
      <c r="C215" t="s">
        <v>532</v>
      </c>
      <c r="D215">
        <v>2030</v>
      </c>
      <c r="E215" t="s">
        <v>168</v>
      </c>
      <c r="F215">
        <v>121.86632445006288</v>
      </c>
      <c r="G215">
        <v>1403.8627183302924</v>
      </c>
      <c r="H215">
        <v>242.59243574985837</v>
      </c>
      <c r="I215">
        <v>809.13846632470916</v>
      </c>
      <c r="J215">
        <v>244.36191127154302</v>
      </c>
      <c r="K215">
        <v>1067.8421369654889</v>
      </c>
      <c r="L215">
        <v>296.08647347314076</v>
      </c>
      <c r="M215">
        <v>423.80625208919457</v>
      </c>
      <c r="N215">
        <v>783.96164839914468</v>
      </c>
      <c r="O215">
        <v>1967.2545247821054</v>
      </c>
      <c r="P215">
        <v>233.3538859241761</v>
      </c>
      <c r="Q215">
        <v>257.75272918882018</v>
      </c>
      <c r="R215">
        <v>1318.95239120423</v>
      </c>
      <c r="S215">
        <v>230.63294479378834</v>
      </c>
      <c r="T215">
        <v>370.59271606524419</v>
      </c>
      <c r="U215">
        <v>587.00593181247973</v>
      </c>
      <c r="V215">
        <v>213.60208266531185</v>
      </c>
      <c r="W215">
        <v>1160.7968419001513</v>
      </c>
      <c r="X215">
        <v>101.56008006815134</v>
      </c>
      <c r="Y215">
        <v>144.10563234802657</v>
      </c>
      <c r="Z215">
        <v>937.1689688470442</v>
      </c>
      <c r="AA215">
        <v>596.76055319131797</v>
      </c>
      <c r="AB215">
        <v>541.9465361295895</v>
      </c>
      <c r="AC215">
        <v>2016.4991689630285</v>
      </c>
      <c r="AD215">
        <v>173.59786244049602</v>
      </c>
      <c r="AE215">
        <v>348.06866933310221</v>
      </c>
      <c r="AF215">
        <v>325.07266290280393</v>
      </c>
    </row>
    <row r="216" spans="1:32" x14ac:dyDescent="0.25">
      <c r="A216" s="193" t="s">
        <v>538</v>
      </c>
      <c r="B216" s="193" t="str">
        <f t="shared" si="3"/>
        <v>2030#25-29</v>
      </c>
      <c r="C216" t="s">
        <v>532</v>
      </c>
      <c r="D216">
        <v>2030</v>
      </c>
      <c r="E216" t="s">
        <v>226</v>
      </c>
      <c r="F216">
        <v>98.54676258764465</v>
      </c>
      <c r="G216">
        <v>1572.6283672795614</v>
      </c>
      <c r="H216">
        <v>278.60907191502622</v>
      </c>
      <c r="I216">
        <v>837.22050437459586</v>
      </c>
      <c r="J216">
        <v>253.40305441396109</v>
      </c>
      <c r="K216">
        <v>1224.7172465453273</v>
      </c>
      <c r="L216">
        <v>303.66412915316243</v>
      </c>
      <c r="M216">
        <v>415.23322634256647</v>
      </c>
      <c r="N216">
        <v>847.20694904416223</v>
      </c>
      <c r="O216">
        <v>1802.8199172224645</v>
      </c>
      <c r="P216">
        <v>137.79511179923685</v>
      </c>
      <c r="Q216">
        <v>209.87391952343583</v>
      </c>
      <c r="R216">
        <v>898.5360146904211</v>
      </c>
      <c r="S216">
        <v>175.01486533621369</v>
      </c>
      <c r="T216">
        <v>338.41136842726019</v>
      </c>
      <c r="U216">
        <v>647.18193479224021</v>
      </c>
      <c r="V216">
        <v>231.49022360387423</v>
      </c>
      <c r="W216">
        <v>974.76631702367501</v>
      </c>
      <c r="X216">
        <v>104.56177451825124</v>
      </c>
      <c r="Y216">
        <v>133.11648726554029</v>
      </c>
      <c r="Z216">
        <v>874.24269272131517</v>
      </c>
      <c r="AA216">
        <v>475.80343964003902</v>
      </c>
      <c r="AB216">
        <v>568.21710604841178</v>
      </c>
      <c r="AC216">
        <v>2041.3173286340957</v>
      </c>
      <c r="AD216">
        <v>121.3204124695861</v>
      </c>
      <c r="AE216">
        <v>322.71634489600865</v>
      </c>
      <c r="AF216">
        <v>322.32913186071994</v>
      </c>
    </row>
    <row r="217" spans="1:32" x14ac:dyDescent="0.25">
      <c r="A217" s="193" t="s">
        <v>538</v>
      </c>
      <c r="B217" s="193" t="str">
        <f t="shared" si="3"/>
        <v>2030#30-34</v>
      </c>
      <c r="C217" t="s">
        <v>532</v>
      </c>
      <c r="D217">
        <v>2030</v>
      </c>
      <c r="E217" t="s">
        <v>227</v>
      </c>
      <c r="F217">
        <v>113.54576483728343</v>
      </c>
      <c r="G217">
        <v>1929.9657012798225</v>
      </c>
      <c r="H217">
        <v>294.64078566215562</v>
      </c>
      <c r="I217">
        <v>1111.3366320592911</v>
      </c>
      <c r="J217">
        <v>291.89256460030367</v>
      </c>
      <c r="K217">
        <v>1275.8936478229559</v>
      </c>
      <c r="L217">
        <v>431.00633739310445</v>
      </c>
      <c r="M217">
        <v>472.39326024937014</v>
      </c>
      <c r="N217">
        <v>1005.6055728498268</v>
      </c>
      <c r="O217">
        <v>1975.5616662181135</v>
      </c>
      <c r="P217">
        <v>160.68262144065423</v>
      </c>
      <c r="Q217">
        <v>217.63820485529581</v>
      </c>
      <c r="R217">
        <v>961.27873569504743</v>
      </c>
      <c r="S217">
        <v>209.03805365771888</v>
      </c>
      <c r="T217">
        <v>414.40657880147046</v>
      </c>
      <c r="U217">
        <v>847.81065261699337</v>
      </c>
      <c r="V217">
        <v>305.26357905220402</v>
      </c>
      <c r="W217">
        <v>1259.729668796992</v>
      </c>
      <c r="X217">
        <v>87.74724591514061</v>
      </c>
      <c r="Y217">
        <v>160.97236038022447</v>
      </c>
      <c r="Z217">
        <v>886.45122808475708</v>
      </c>
      <c r="AA217">
        <v>507.37108482249698</v>
      </c>
      <c r="AB217">
        <v>709.0502814162287</v>
      </c>
      <c r="AC217">
        <v>2265.8446314571997</v>
      </c>
      <c r="AD217">
        <v>138.5619750328388</v>
      </c>
      <c r="AE217">
        <v>372.91419970210296</v>
      </c>
      <c r="AF217">
        <v>387.99193242912804</v>
      </c>
    </row>
    <row r="218" spans="1:32" x14ac:dyDescent="0.25">
      <c r="A218" s="193" t="s">
        <v>538</v>
      </c>
      <c r="B218" s="193" t="str">
        <f t="shared" si="3"/>
        <v>2030#35-39</v>
      </c>
      <c r="C218" t="s">
        <v>532</v>
      </c>
      <c r="D218">
        <v>2030</v>
      </c>
      <c r="E218" t="s">
        <v>228</v>
      </c>
      <c r="F218">
        <v>152.2204318601803</v>
      </c>
      <c r="G218">
        <v>2418.91812104366</v>
      </c>
      <c r="H218">
        <v>309.61982608849655</v>
      </c>
      <c r="I218">
        <v>1264.0953407581076</v>
      </c>
      <c r="J218">
        <v>453.20688123400396</v>
      </c>
      <c r="K218">
        <v>1236.4522072115258</v>
      </c>
      <c r="L218">
        <v>505.89045884436052</v>
      </c>
      <c r="M218">
        <v>620.83224394006425</v>
      </c>
      <c r="N218">
        <v>1274.7787689943489</v>
      </c>
      <c r="O218">
        <v>2320.7693593128538</v>
      </c>
      <c r="P218">
        <v>182.8405501120686</v>
      </c>
      <c r="Q218">
        <v>284.87791442218798</v>
      </c>
      <c r="R218">
        <v>1036.6784043564394</v>
      </c>
      <c r="S218">
        <v>282.74242114033399</v>
      </c>
      <c r="T218">
        <v>627.48257229537683</v>
      </c>
      <c r="U218">
        <v>1008.6457010319159</v>
      </c>
      <c r="V218">
        <v>356.79922649845605</v>
      </c>
      <c r="W218">
        <v>1239.0011496467812</v>
      </c>
      <c r="X218">
        <v>150.11646029526494</v>
      </c>
      <c r="Y218">
        <v>182.62146312552531</v>
      </c>
      <c r="Z218">
        <v>1039.1542994976912</v>
      </c>
      <c r="AA218">
        <v>633.71261459892651</v>
      </c>
      <c r="AB218">
        <v>822.32616116253996</v>
      </c>
      <c r="AC218">
        <v>2770.687260980827</v>
      </c>
      <c r="AD218">
        <v>139.63188477359245</v>
      </c>
      <c r="AE218">
        <v>417.42113783937691</v>
      </c>
      <c r="AF218">
        <v>527.93799978264019</v>
      </c>
    </row>
    <row r="219" spans="1:32" x14ac:dyDescent="0.25">
      <c r="A219" s="193" t="s">
        <v>538</v>
      </c>
      <c r="B219" s="193" t="str">
        <f t="shared" si="3"/>
        <v>2030#40-44</v>
      </c>
      <c r="C219" t="s">
        <v>532</v>
      </c>
      <c r="D219">
        <v>2030</v>
      </c>
      <c r="E219" t="s">
        <v>229</v>
      </c>
      <c r="F219">
        <v>173.11429562194576</v>
      </c>
      <c r="G219">
        <v>2344.1291807084317</v>
      </c>
      <c r="H219">
        <v>381.61221426917405</v>
      </c>
      <c r="I219">
        <v>1521.2006264746497</v>
      </c>
      <c r="J219">
        <v>480.30309319009632</v>
      </c>
      <c r="K219">
        <v>1385.6737268730931</v>
      </c>
      <c r="L219">
        <v>569.58623557872238</v>
      </c>
      <c r="M219">
        <v>682.55883402874144</v>
      </c>
      <c r="N219">
        <v>1353.3779684217939</v>
      </c>
      <c r="O219">
        <v>2457.8321057546291</v>
      </c>
      <c r="P219">
        <v>251.61973284974584</v>
      </c>
      <c r="Q219">
        <v>362.50545341191946</v>
      </c>
      <c r="R219">
        <v>1008.3045136350647</v>
      </c>
      <c r="S219">
        <v>317.45708691064578</v>
      </c>
      <c r="T219">
        <v>654.28518365244815</v>
      </c>
      <c r="U219">
        <v>1200.004918841275</v>
      </c>
      <c r="V219">
        <v>458.47848905372382</v>
      </c>
      <c r="W219">
        <v>1322.4430105220822</v>
      </c>
      <c r="X219">
        <v>167.56594832276716</v>
      </c>
      <c r="Y219">
        <v>210.12087410349449</v>
      </c>
      <c r="Z219">
        <v>1048.3812769999317</v>
      </c>
      <c r="AA219">
        <v>696.64096713633364</v>
      </c>
      <c r="AB219">
        <v>1013.2296570845069</v>
      </c>
      <c r="AC219">
        <v>2995.4121756339368</v>
      </c>
      <c r="AD219">
        <v>150.91891860561324</v>
      </c>
      <c r="AE219">
        <v>462.4155569272815</v>
      </c>
      <c r="AF219">
        <v>558.52832085889736</v>
      </c>
    </row>
    <row r="220" spans="1:32" x14ac:dyDescent="0.25">
      <c r="A220" s="193" t="s">
        <v>538</v>
      </c>
      <c r="B220" s="193" t="str">
        <f t="shared" si="3"/>
        <v>2030#45-49</v>
      </c>
      <c r="C220" t="s">
        <v>532</v>
      </c>
      <c r="D220">
        <v>2030</v>
      </c>
      <c r="E220" t="s">
        <v>174</v>
      </c>
      <c r="F220">
        <v>243.532880282326</v>
      </c>
      <c r="G220">
        <v>2273.1828721419606</v>
      </c>
      <c r="H220">
        <v>455.86428653041082</v>
      </c>
      <c r="I220">
        <v>1361.3437157111025</v>
      </c>
      <c r="J220">
        <v>534.98513719715174</v>
      </c>
      <c r="K220">
        <v>1360.5187586372203</v>
      </c>
      <c r="L220">
        <v>533.5614897795773</v>
      </c>
      <c r="M220">
        <v>745.81946810317504</v>
      </c>
      <c r="N220">
        <v>1303.9126623913326</v>
      </c>
      <c r="O220">
        <v>2487.9938630707611</v>
      </c>
      <c r="P220">
        <v>318.72629607022736</v>
      </c>
      <c r="Q220">
        <v>449.35470451995525</v>
      </c>
      <c r="R220">
        <v>1156.7230105862041</v>
      </c>
      <c r="S220">
        <v>404.45739561733137</v>
      </c>
      <c r="T220">
        <v>706.64147939291354</v>
      </c>
      <c r="U220">
        <v>1158.7898155720345</v>
      </c>
      <c r="V220">
        <v>399.98498131192127</v>
      </c>
      <c r="W220">
        <v>1377.1705979314056</v>
      </c>
      <c r="X220">
        <v>182.57333496529338</v>
      </c>
      <c r="Y220">
        <v>187.45695871047317</v>
      </c>
      <c r="Z220">
        <v>1075.4026384444453</v>
      </c>
      <c r="AA220">
        <v>689.8652519657187</v>
      </c>
      <c r="AB220">
        <v>911.18978957734919</v>
      </c>
      <c r="AC220">
        <v>3127.1937360870206</v>
      </c>
      <c r="AD220">
        <v>200.97311539614685</v>
      </c>
      <c r="AE220">
        <v>506.76311033309457</v>
      </c>
      <c r="AF220">
        <v>499.68852568223872</v>
      </c>
    </row>
    <row r="221" spans="1:32" x14ac:dyDescent="0.25">
      <c r="A221" s="193" t="s">
        <v>538</v>
      </c>
      <c r="B221" s="193" t="str">
        <f t="shared" si="3"/>
        <v>2030#50-54</v>
      </c>
      <c r="C221" t="s">
        <v>532</v>
      </c>
      <c r="D221">
        <v>2030</v>
      </c>
      <c r="E221" t="s">
        <v>175</v>
      </c>
      <c r="F221">
        <v>233.31266974163464</v>
      </c>
      <c r="G221">
        <v>1917.1582556484277</v>
      </c>
      <c r="H221">
        <v>435.02523117811165</v>
      </c>
      <c r="I221">
        <v>1318.2159529769383</v>
      </c>
      <c r="J221">
        <v>498.78435951083287</v>
      </c>
      <c r="K221">
        <v>1426.0964872646452</v>
      </c>
      <c r="L221">
        <v>482.69990458209992</v>
      </c>
      <c r="M221">
        <v>741.80023835583188</v>
      </c>
      <c r="N221">
        <v>1199.1485043270497</v>
      </c>
      <c r="O221">
        <v>2589.0952030047292</v>
      </c>
      <c r="P221">
        <v>323.95754918210707</v>
      </c>
      <c r="Q221">
        <v>495.56354507899596</v>
      </c>
      <c r="R221">
        <v>1097.9120256057554</v>
      </c>
      <c r="S221">
        <v>391.17076614657947</v>
      </c>
      <c r="T221">
        <v>709.46086889850267</v>
      </c>
      <c r="U221">
        <v>815.77918820334071</v>
      </c>
      <c r="V221">
        <v>464.11222840776486</v>
      </c>
      <c r="W221">
        <v>1288.7107136605714</v>
      </c>
      <c r="X221">
        <v>175.22078503515968</v>
      </c>
      <c r="Y221">
        <v>181.77773769883248</v>
      </c>
      <c r="Z221">
        <v>1118.1079298112568</v>
      </c>
      <c r="AA221">
        <v>642.01613246664579</v>
      </c>
      <c r="AB221">
        <v>902.41790850920461</v>
      </c>
      <c r="AC221">
        <v>3314.8599639388394</v>
      </c>
      <c r="AD221">
        <v>237.74624351335984</v>
      </c>
      <c r="AE221">
        <v>548.58106190815965</v>
      </c>
      <c r="AF221">
        <v>562.44137171353259</v>
      </c>
    </row>
    <row r="222" spans="1:32" x14ac:dyDescent="0.25">
      <c r="A222" s="193" t="s">
        <v>538</v>
      </c>
      <c r="B222" s="193" t="str">
        <f t="shared" si="3"/>
        <v>2030#55-59</v>
      </c>
      <c r="C222" t="s">
        <v>532</v>
      </c>
      <c r="D222">
        <v>2030</v>
      </c>
      <c r="E222" t="s">
        <v>177</v>
      </c>
      <c r="F222">
        <v>282.02587003688177</v>
      </c>
      <c r="G222">
        <v>1961.9789334729769</v>
      </c>
      <c r="H222">
        <v>519.23403053895629</v>
      </c>
      <c r="I222">
        <v>1369.1012859089494</v>
      </c>
      <c r="J222">
        <v>617.63968019101117</v>
      </c>
      <c r="K222">
        <v>1602.1730487380205</v>
      </c>
      <c r="L222">
        <v>568.07335780329709</v>
      </c>
      <c r="M222">
        <v>877.4662534710103</v>
      </c>
      <c r="N222">
        <v>1319.6338513179098</v>
      </c>
      <c r="O222">
        <v>3354.867091261483</v>
      </c>
      <c r="P222">
        <v>406.20404056653251</v>
      </c>
      <c r="Q222">
        <v>619.16263371384389</v>
      </c>
      <c r="R222">
        <v>1288.5811468307356</v>
      </c>
      <c r="S222">
        <v>575.21670356104767</v>
      </c>
      <c r="T222">
        <v>938.57319886438881</v>
      </c>
      <c r="U222">
        <v>704.07397613718399</v>
      </c>
      <c r="V222">
        <v>507.24344897480205</v>
      </c>
      <c r="W222">
        <v>1540.6093269273777</v>
      </c>
      <c r="X222">
        <v>266.60099466795668</v>
      </c>
      <c r="Y222">
        <v>245.50611817051185</v>
      </c>
      <c r="Z222">
        <v>1336.2941868247428</v>
      </c>
      <c r="AA222">
        <v>645.55859858823987</v>
      </c>
      <c r="AB222">
        <v>1004.914861557945</v>
      </c>
      <c r="AC222">
        <v>3879.4945659626828</v>
      </c>
      <c r="AD222">
        <v>346.4322717166778</v>
      </c>
      <c r="AE222">
        <v>676.57663595257441</v>
      </c>
      <c r="AF222">
        <v>601.45842045377162</v>
      </c>
    </row>
    <row r="223" spans="1:32" x14ac:dyDescent="0.25">
      <c r="A223" s="193" t="s">
        <v>538</v>
      </c>
      <c r="B223" s="193" t="str">
        <f t="shared" si="3"/>
        <v>2030#60-64</v>
      </c>
      <c r="C223" t="s">
        <v>532</v>
      </c>
      <c r="D223">
        <v>2030</v>
      </c>
      <c r="E223" t="s">
        <v>178</v>
      </c>
      <c r="F223">
        <v>300.84430679832587</v>
      </c>
      <c r="G223">
        <v>2236.8352000139362</v>
      </c>
      <c r="H223">
        <v>612.6798670502111</v>
      </c>
      <c r="I223">
        <v>1482.9327640875849</v>
      </c>
      <c r="J223">
        <v>744.59829093742451</v>
      </c>
      <c r="K223">
        <v>1827.5532950559277</v>
      </c>
      <c r="L223">
        <v>637.70233637867364</v>
      </c>
      <c r="M223">
        <v>863.45898513629436</v>
      </c>
      <c r="N223">
        <v>1467.040804268981</v>
      </c>
      <c r="O223">
        <v>4103.1457494260012</v>
      </c>
      <c r="P223">
        <v>412.25246781627311</v>
      </c>
      <c r="Q223">
        <v>805.64870244491658</v>
      </c>
      <c r="R223">
        <v>1490.9600111369323</v>
      </c>
      <c r="S223">
        <v>576.26607836216203</v>
      </c>
      <c r="T223">
        <v>1103.1100824769849</v>
      </c>
      <c r="U223">
        <v>673.42120139039912</v>
      </c>
      <c r="V223">
        <v>537.50805692566973</v>
      </c>
      <c r="W223">
        <v>1861.1525511835448</v>
      </c>
      <c r="X223">
        <v>342.91265116193676</v>
      </c>
      <c r="Y223">
        <v>327.80052793010367</v>
      </c>
      <c r="Z223">
        <v>1637.7731423448022</v>
      </c>
      <c r="AA223">
        <v>738.24270788722856</v>
      </c>
      <c r="AB223">
        <v>1151.8171649024832</v>
      </c>
      <c r="AC223">
        <v>4054.455648810851</v>
      </c>
      <c r="AD223">
        <v>367.25728263319138</v>
      </c>
      <c r="AE223">
        <v>770.0001691079699</v>
      </c>
      <c r="AF223">
        <v>638.43378701543793</v>
      </c>
    </row>
    <row r="224" spans="1:32" x14ac:dyDescent="0.25">
      <c r="A224" s="193" t="s">
        <v>538</v>
      </c>
      <c r="B224" s="193" t="str">
        <f t="shared" si="3"/>
        <v>2030#65-69</v>
      </c>
      <c r="C224" t="s">
        <v>532</v>
      </c>
      <c r="D224">
        <v>2030</v>
      </c>
      <c r="E224" t="s">
        <v>230</v>
      </c>
      <c r="F224">
        <v>356.97556659466693</v>
      </c>
      <c r="G224">
        <v>2055.4091015099802</v>
      </c>
      <c r="H224">
        <v>621.76500047198829</v>
      </c>
      <c r="I224">
        <v>1374.8783036143886</v>
      </c>
      <c r="J224">
        <v>916.153900406101</v>
      </c>
      <c r="K224">
        <v>1752.7450418454887</v>
      </c>
      <c r="L224">
        <v>655.71262440691271</v>
      </c>
      <c r="M224">
        <v>795.85909117472693</v>
      </c>
      <c r="N224">
        <v>1417.3552697814362</v>
      </c>
      <c r="O224">
        <v>3912.1949083046075</v>
      </c>
      <c r="P224">
        <v>454.65686792182908</v>
      </c>
      <c r="Q224">
        <v>848.39957123184877</v>
      </c>
      <c r="R224">
        <v>1347.2812513423555</v>
      </c>
      <c r="S224">
        <v>601.37519801376584</v>
      </c>
      <c r="T224">
        <v>1142.3035686968626</v>
      </c>
      <c r="U224">
        <v>645.92652666592221</v>
      </c>
      <c r="V224">
        <v>600.49527712714416</v>
      </c>
      <c r="W224">
        <v>1885.058201360293</v>
      </c>
      <c r="X224">
        <v>352.41275979917543</v>
      </c>
      <c r="Y224">
        <v>300.63816308131015</v>
      </c>
      <c r="Z224">
        <v>1801.3913221145924</v>
      </c>
      <c r="AA224">
        <v>695.23380112568498</v>
      </c>
      <c r="AB224">
        <v>1121.7172394405097</v>
      </c>
      <c r="AC224">
        <v>3919.9478506600435</v>
      </c>
      <c r="AD224">
        <v>430.85319519803454</v>
      </c>
      <c r="AE224">
        <v>750.56301738986053</v>
      </c>
      <c r="AF224">
        <v>616.54645820730104</v>
      </c>
    </row>
    <row r="225" spans="1:32" x14ac:dyDescent="0.25">
      <c r="A225" s="193" t="s">
        <v>538</v>
      </c>
      <c r="B225" s="193" t="str">
        <f t="shared" si="3"/>
        <v>2030#70-74</v>
      </c>
      <c r="C225" t="s">
        <v>532</v>
      </c>
      <c r="D225">
        <v>2030</v>
      </c>
      <c r="E225" t="s">
        <v>231</v>
      </c>
      <c r="F225">
        <v>323.55303401001902</v>
      </c>
      <c r="G225">
        <v>1753.1574914129878</v>
      </c>
      <c r="H225">
        <v>499.08220359316977</v>
      </c>
      <c r="I225">
        <v>1196.088000066964</v>
      </c>
      <c r="J225">
        <v>756.6122566345249</v>
      </c>
      <c r="K225">
        <v>1443.7736600142841</v>
      </c>
      <c r="L225">
        <v>528.49842441315639</v>
      </c>
      <c r="M225">
        <v>619.88901511017139</v>
      </c>
      <c r="N225">
        <v>1283.1840617388989</v>
      </c>
      <c r="O225">
        <v>3302.4732134673354</v>
      </c>
      <c r="P225">
        <v>364.64921392062263</v>
      </c>
      <c r="Q225">
        <v>698.98435015870064</v>
      </c>
      <c r="R225">
        <v>1130.0887417167514</v>
      </c>
      <c r="S225">
        <v>519.63006933441807</v>
      </c>
      <c r="T225">
        <v>1073.8747154419418</v>
      </c>
      <c r="U225">
        <v>505.77190777278145</v>
      </c>
      <c r="V225">
        <v>515.54877202741886</v>
      </c>
      <c r="W225">
        <v>1637.893323105598</v>
      </c>
      <c r="X225">
        <v>281.90708611232452</v>
      </c>
      <c r="Y225">
        <v>259.23683854919273</v>
      </c>
      <c r="Z225">
        <v>1316.1916544883252</v>
      </c>
      <c r="AA225">
        <v>598.45327847861199</v>
      </c>
      <c r="AB225">
        <v>1010.557351980467</v>
      </c>
      <c r="AC225">
        <v>3104.5535430543387</v>
      </c>
      <c r="AD225">
        <v>374.8214881879419</v>
      </c>
      <c r="AE225">
        <v>650.62922980568419</v>
      </c>
      <c r="AF225">
        <v>633.90272799093736</v>
      </c>
    </row>
    <row r="226" spans="1:32" x14ac:dyDescent="0.25">
      <c r="A226" s="193" t="s">
        <v>538</v>
      </c>
      <c r="B226" s="193" t="str">
        <f t="shared" si="3"/>
        <v>2030#75-79</v>
      </c>
      <c r="C226" t="s">
        <v>532</v>
      </c>
      <c r="D226">
        <v>2030</v>
      </c>
      <c r="E226" t="s">
        <v>232</v>
      </c>
      <c r="F226">
        <v>315.65578560016104</v>
      </c>
      <c r="G226">
        <v>1334.3702629198704</v>
      </c>
      <c r="H226">
        <v>414.39247116630639</v>
      </c>
      <c r="I226">
        <v>1021.2555172982111</v>
      </c>
      <c r="J226">
        <v>640.28283117215449</v>
      </c>
      <c r="K226">
        <v>1292.5780603616913</v>
      </c>
      <c r="L226">
        <v>419.40763150551805</v>
      </c>
      <c r="M226">
        <v>488.42064626554577</v>
      </c>
      <c r="N226">
        <v>973.3837009812421</v>
      </c>
      <c r="O226">
        <v>2683.91236822876</v>
      </c>
      <c r="P226">
        <v>300.75590797254608</v>
      </c>
      <c r="Q226">
        <v>630.48353331144358</v>
      </c>
      <c r="R226">
        <v>1020.1519117462251</v>
      </c>
      <c r="S226">
        <v>435.11904766043324</v>
      </c>
      <c r="T226">
        <v>880.16841334776768</v>
      </c>
      <c r="U226">
        <v>451.22010866909972</v>
      </c>
      <c r="V226">
        <v>470.3512703605777</v>
      </c>
      <c r="W226">
        <v>1335.9619976802337</v>
      </c>
      <c r="X226">
        <v>186.77145220010414</v>
      </c>
      <c r="Y226">
        <v>196.85984214165256</v>
      </c>
      <c r="Z226">
        <v>1170.8294938630283</v>
      </c>
      <c r="AA226">
        <v>514.94396417887242</v>
      </c>
      <c r="AB226">
        <v>870.57961963227899</v>
      </c>
      <c r="AC226">
        <v>2656.9283170672888</v>
      </c>
      <c r="AD226">
        <v>337.26530112821729</v>
      </c>
      <c r="AE226">
        <v>577.67104538292187</v>
      </c>
      <c r="AF226">
        <v>539.07112934924851</v>
      </c>
    </row>
    <row r="227" spans="1:32" x14ac:dyDescent="0.25">
      <c r="A227" s="193" t="s">
        <v>538</v>
      </c>
      <c r="B227" s="193" t="str">
        <f t="shared" si="3"/>
        <v>2030#80-84</v>
      </c>
      <c r="C227" t="s">
        <v>532</v>
      </c>
      <c r="D227">
        <v>2030</v>
      </c>
      <c r="E227" t="s">
        <v>233</v>
      </c>
      <c r="F227">
        <v>286.30333049790556</v>
      </c>
      <c r="G227">
        <v>1163.9822444961364</v>
      </c>
      <c r="H227">
        <v>318.24483622164007</v>
      </c>
      <c r="I227">
        <v>900.80456420688938</v>
      </c>
      <c r="J227">
        <v>626.44983779730819</v>
      </c>
      <c r="K227">
        <v>1116.7533384434096</v>
      </c>
      <c r="L227">
        <v>348.25224028070113</v>
      </c>
      <c r="M227">
        <v>481.04011914119184</v>
      </c>
      <c r="N227">
        <v>916.32297602858534</v>
      </c>
      <c r="O227">
        <v>2175.6499562220747</v>
      </c>
      <c r="P227">
        <v>244.01058280795309</v>
      </c>
      <c r="Q227">
        <v>523.50050681879588</v>
      </c>
      <c r="R227">
        <v>1003.6155516179145</v>
      </c>
      <c r="S227">
        <v>390.22662359298738</v>
      </c>
      <c r="T227">
        <v>779.45643437310753</v>
      </c>
      <c r="U227">
        <v>378.76945103809089</v>
      </c>
      <c r="V227">
        <v>433.72969033384197</v>
      </c>
      <c r="W227">
        <v>1118.6935290176048</v>
      </c>
      <c r="X227">
        <v>187.31126643287226</v>
      </c>
      <c r="Y227">
        <v>173.32950738575948</v>
      </c>
      <c r="Z227">
        <v>1082.7754254511817</v>
      </c>
      <c r="AA227">
        <v>494.05539301561123</v>
      </c>
      <c r="AB227">
        <v>736.74256268764543</v>
      </c>
      <c r="AC227">
        <v>2386.3341736513939</v>
      </c>
      <c r="AD227">
        <v>321.20188786579035</v>
      </c>
      <c r="AE227">
        <v>500.30498085993167</v>
      </c>
      <c r="AF227">
        <v>447.22664523763319</v>
      </c>
    </row>
    <row r="228" spans="1:32" x14ac:dyDescent="0.25">
      <c r="A228" s="193" t="s">
        <v>538</v>
      </c>
      <c r="B228" s="193" t="str">
        <f t="shared" si="3"/>
        <v>2030#85-89</v>
      </c>
      <c r="C228" t="s">
        <v>532</v>
      </c>
      <c r="D228">
        <v>2030</v>
      </c>
      <c r="E228" t="s">
        <v>534</v>
      </c>
      <c r="F228">
        <v>127.20729492874328</v>
      </c>
      <c r="G228">
        <v>641.10879743587861</v>
      </c>
      <c r="H228">
        <v>179.992755643593</v>
      </c>
      <c r="I228">
        <v>612.60530153367381</v>
      </c>
      <c r="J228">
        <v>319.50753392349981</v>
      </c>
      <c r="K228">
        <v>652.56267133877361</v>
      </c>
      <c r="L228">
        <v>207.86405485500785</v>
      </c>
      <c r="M228">
        <v>271.0854342744293</v>
      </c>
      <c r="N228">
        <v>439.88049172871456</v>
      </c>
      <c r="O228">
        <v>1110.0475403064058</v>
      </c>
      <c r="P228">
        <v>99.974674122255493</v>
      </c>
      <c r="Q228">
        <v>336.7637189734067</v>
      </c>
      <c r="R228">
        <v>543.76249067184506</v>
      </c>
      <c r="S228">
        <v>300.92934950641211</v>
      </c>
      <c r="T228">
        <v>364.61459070045885</v>
      </c>
      <c r="U228">
        <v>170.2307980555677</v>
      </c>
      <c r="V228">
        <v>225.44484799966972</v>
      </c>
      <c r="W228">
        <v>675.96289684656244</v>
      </c>
      <c r="X228">
        <v>117.18657232082933</v>
      </c>
      <c r="Y228">
        <v>92.534915526873931</v>
      </c>
      <c r="Z228">
        <v>576.77705607545363</v>
      </c>
      <c r="AA228">
        <v>287.77289510790581</v>
      </c>
      <c r="AB228">
        <v>415.04505930476626</v>
      </c>
      <c r="AC228">
        <v>1211.040127510659</v>
      </c>
      <c r="AD228">
        <v>177.08992184067716</v>
      </c>
      <c r="AE228">
        <v>282.61543192428906</v>
      </c>
      <c r="AF228">
        <v>256.80650231099366</v>
      </c>
    </row>
    <row r="229" spans="1:32" x14ac:dyDescent="0.25">
      <c r="A229" s="193" t="s">
        <v>538</v>
      </c>
      <c r="B229" s="193" t="str">
        <f t="shared" si="3"/>
        <v>2030#90+</v>
      </c>
      <c r="C229" t="s">
        <v>532</v>
      </c>
      <c r="D229">
        <v>2030</v>
      </c>
      <c r="E229" t="s">
        <v>535</v>
      </c>
      <c r="F229">
        <v>50.120670536994112</v>
      </c>
      <c r="G229">
        <v>301.98305927739909</v>
      </c>
      <c r="H229">
        <v>143.01619858614077</v>
      </c>
      <c r="I229">
        <v>296.543732967305</v>
      </c>
      <c r="J229">
        <v>177.29704972707344</v>
      </c>
      <c r="K229">
        <v>345.24992826825132</v>
      </c>
      <c r="L229">
        <v>56.910733180421502</v>
      </c>
      <c r="M229">
        <v>108.23817333913041</v>
      </c>
      <c r="N229">
        <v>182.80240794432612</v>
      </c>
      <c r="O229">
        <v>512.27152598637622</v>
      </c>
      <c r="P229">
        <v>77.398598462874361</v>
      </c>
      <c r="Q229">
        <v>148.81629938177278</v>
      </c>
      <c r="R229">
        <v>249.54099674553612</v>
      </c>
      <c r="S229">
        <v>142.80233821828307</v>
      </c>
      <c r="T229">
        <v>166.28192526390359</v>
      </c>
      <c r="U229">
        <v>54.962274441147592</v>
      </c>
      <c r="V229">
        <v>125.1530910780095</v>
      </c>
      <c r="W229">
        <v>324.64217046618381</v>
      </c>
      <c r="X229">
        <v>47.603392178844217</v>
      </c>
      <c r="Y229">
        <v>25.38846160643071</v>
      </c>
      <c r="Z229">
        <v>256.62664551294557</v>
      </c>
      <c r="AA229">
        <v>169.65470057134218</v>
      </c>
      <c r="AB229">
        <v>151.82099940326654</v>
      </c>
      <c r="AC229">
        <v>579.0532993231833</v>
      </c>
      <c r="AD229">
        <v>111.10164982434095</v>
      </c>
      <c r="AE229">
        <v>109.39132640438208</v>
      </c>
      <c r="AF229">
        <v>84.533874167206349</v>
      </c>
    </row>
    <row r="230" spans="1:32" x14ac:dyDescent="0.25">
      <c r="A230" s="193" t="s">
        <v>538</v>
      </c>
      <c r="B230" s="193" t="str">
        <f t="shared" si="3"/>
        <v>2031#0-15</v>
      </c>
      <c r="C230" t="s">
        <v>532</v>
      </c>
      <c r="D230">
        <v>2031</v>
      </c>
      <c r="E230" t="s">
        <v>181</v>
      </c>
      <c r="F230">
        <v>587.47908403963982</v>
      </c>
      <c r="G230">
        <v>6821.3030976900009</v>
      </c>
      <c r="H230">
        <v>1002.5295234790045</v>
      </c>
      <c r="I230">
        <v>4877.0045290962953</v>
      </c>
      <c r="J230">
        <v>1379.6641949261239</v>
      </c>
      <c r="K230">
        <v>3530.9443036827411</v>
      </c>
      <c r="L230">
        <v>1331.3583831111296</v>
      </c>
      <c r="M230">
        <v>2259.8286583245872</v>
      </c>
      <c r="N230">
        <v>3622.7869941627787</v>
      </c>
      <c r="O230">
        <v>7278.3532349425914</v>
      </c>
      <c r="P230">
        <v>883.66331749463211</v>
      </c>
      <c r="Q230">
        <v>1073.6122596096975</v>
      </c>
      <c r="R230">
        <v>2913.1865088915001</v>
      </c>
      <c r="S230">
        <v>904.68036632026008</v>
      </c>
      <c r="T230">
        <v>2037.8812627183902</v>
      </c>
      <c r="U230">
        <v>3563.5281454298483</v>
      </c>
      <c r="V230">
        <v>1116.2221586013009</v>
      </c>
      <c r="W230">
        <v>4296.752988533719</v>
      </c>
      <c r="X230">
        <v>431.08853045772048</v>
      </c>
      <c r="Y230">
        <v>638.30646270816646</v>
      </c>
      <c r="Z230">
        <v>3323.3795568964492</v>
      </c>
      <c r="AA230">
        <v>1858.4226108299795</v>
      </c>
      <c r="AB230">
        <v>2880.0646570232893</v>
      </c>
      <c r="AC230">
        <v>7935.4424998927279</v>
      </c>
      <c r="AD230">
        <v>430.88615707078623</v>
      </c>
      <c r="AE230">
        <v>1356.1899287291685</v>
      </c>
      <c r="AF230">
        <v>1454.0159899979453</v>
      </c>
    </row>
    <row r="231" spans="1:32" x14ac:dyDescent="0.25">
      <c r="A231" s="193" t="s">
        <v>538</v>
      </c>
      <c r="B231" s="193" t="str">
        <f t="shared" si="3"/>
        <v>2031#16-19</v>
      </c>
      <c r="C231" t="s">
        <v>532</v>
      </c>
      <c r="D231">
        <v>2031</v>
      </c>
      <c r="E231" t="s">
        <v>533</v>
      </c>
      <c r="F231">
        <v>158.77769434779427</v>
      </c>
      <c r="G231">
        <v>1618.9659410244344</v>
      </c>
      <c r="H231">
        <v>278.29844959889743</v>
      </c>
      <c r="I231">
        <v>1089.0818038640712</v>
      </c>
      <c r="J231">
        <v>319.51951750204478</v>
      </c>
      <c r="K231">
        <v>880.35799596644483</v>
      </c>
      <c r="L231">
        <v>275.93737084434241</v>
      </c>
      <c r="M231">
        <v>548.76871463209704</v>
      </c>
      <c r="N231">
        <v>826.57121047054341</v>
      </c>
      <c r="O231">
        <v>1640.1455550125677</v>
      </c>
      <c r="P231">
        <v>242.13500017056052</v>
      </c>
      <c r="Q231">
        <v>231.40238195267688</v>
      </c>
      <c r="R231">
        <v>946.25455338505139</v>
      </c>
      <c r="S231">
        <v>255.23439581142301</v>
      </c>
      <c r="T231">
        <v>451.88636555115062</v>
      </c>
      <c r="U231">
        <v>795.6761038399278</v>
      </c>
      <c r="V231">
        <v>225.01235015664881</v>
      </c>
      <c r="W231">
        <v>1419.4279880713216</v>
      </c>
      <c r="X231">
        <v>101.5259142994347</v>
      </c>
      <c r="Y231">
        <v>131.06618525710064</v>
      </c>
      <c r="Z231">
        <v>794.62012260820734</v>
      </c>
      <c r="AA231">
        <v>498.92867211413136</v>
      </c>
      <c r="AB231">
        <v>785.28924482381535</v>
      </c>
      <c r="AC231">
        <v>2103.7005128128976</v>
      </c>
      <c r="AD231">
        <v>112.63579635269562</v>
      </c>
      <c r="AE231">
        <v>331.07572815310067</v>
      </c>
      <c r="AF231">
        <v>343.04337813679695</v>
      </c>
    </row>
    <row r="232" spans="1:32" x14ac:dyDescent="0.25">
      <c r="A232" s="193" t="s">
        <v>538</v>
      </c>
      <c r="B232" s="193" t="str">
        <f t="shared" si="3"/>
        <v>2031#20-24</v>
      </c>
      <c r="C232" t="s">
        <v>532</v>
      </c>
      <c r="D232">
        <v>2031</v>
      </c>
      <c r="E232" t="s">
        <v>168</v>
      </c>
      <c r="F232">
        <v>112.70242250578386</v>
      </c>
      <c r="G232">
        <v>1440.1609587655648</v>
      </c>
      <c r="H232">
        <v>263.5456801384554</v>
      </c>
      <c r="I232">
        <v>858.28547101660376</v>
      </c>
      <c r="J232">
        <v>245.7909665004658</v>
      </c>
      <c r="K232">
        <v>1085.2673296332539</v>
      </c>
      <c r="L232">
        <v>294.42048435146455</v>
      </c>
      <c r="M232">
        <v>455.70896089003639</v>
      </c>
      <c r="N232">
        <v>815.33504939350394</v>
      </c>
      <c r="O232">
        <v>2023.7161368202901</v>
      </c>
      <c r="P232">
        <v>234.91317098029867</v>
      </c>
      <c r="Q232">
        <v>251.52537340232959</v>
      </c>
      <c r="R232">
        <v>1331.2380590292773</v>
      </c>
      <c r="S232">
        <v>224.95609629446329</v>
      </c>
      <c r="T232">
        <v>367.9945535678774</v>
      </c>
      <c r="U232">
        <v>650.30856984293996</v>
      </c>
      <c r="V232">
        <v>233.6260852690053</v>
      </c>
      <c r="W232">
        <v>1177.8873848074222</v>
      </c>
      <c r="X232">
        <v>100.45353715088346</v>
      </c>
      <c r="Y232">
        <v>147.99003720898449</v>
      </c>
      <c r="Z232">
        <v>949.84744483877409</v>
      </c>
      <c r="AA232">
        <v>609.54307804812674</v>
      </c>
      <c r="AB232">
        <v>547.30121206173249</v>
      </c>
      <c r="AC232">
        <v>2008.050265491308</v>
      </c>
      <c r="AD232">
        <v>174.98424661962031</v>
      </c>
      <c r="AE232">
        <v>357.17992812820671</v>
      </c>
      <c r="AF232">
        <v>329.16153924548053</v>
      </c>
    </row>
    <row r="233" spans="1:32" x14ac:dyDescent="0.25">
      <c r="A233" s="193" t="s">
        <v>538</v>
      </c>
      <c r="B233" s="193" t="str">
        <f t="shared" si="3"/>
        <v>2031#25-29</v>
      </c>
      <c r="C233" t="s">
        <v>532</v>
      </c>
      <c r="D233">
        <v>2031</v>
      </c>
      <c r="E233" t="s">
        <v>226</v>
      </c>
      <c r="F233">
        <v>106.29030688672609</v>
      </c>
      <c r="G233">
        <v>1607.7297910013365</v>
      </c>
      <c r="H233">
        <v>276.16622424895399</v>
      </c>
      <c r="I233">
        <v>858.97834885436987</v>
      </c>
      <c r="J233">
        <v>249.23732453132044</v>
      </c>
      <c r="K233">
        <v>1234.1078114376796</v>
      </c>
      <c r="L233">
        <v>296.25975395610521</v>
      </c>
      <c r="M233">
        <v>435.25073504042649</v>
      </c>
      <c r="N233">
        <v>852.74797263911705</v>
      </c>
      <c r="O233">
        <v>1868.6674057075609</v>
      </c>
      <c r="P233">
        <v>144.80041541406109</v>
      </c>
      <c r="Q233">
        <v>218.75434332766952</v>
      </c>
      <c r="R233">
        <v>928.02170072918648</v>
      </c>
      <c r="S233">
        <v>189.82722444808007</v>
      </c>
      <c r="T233">
        <v>336.69592861238954</v>
      </c>
      <c r="U233">
        <v>677.59434065080177</v>
      </c>
      <c r="V233">
        <v>211.93581529235075</v>
      </c>
      <c r="W233">
        <v>947.18850345655005</v>
      </c>
      <c r="X233">
        <v>102.53733119109306</v>
      </c>
      <c r="Y233">
        <v>127.0723722782144</v>
      </c>
      <c r="Z233">
        <v>883.40444207696441</v>
      </c>
      <c r="AA233">
        <v>487.94513586960994</v>
      </c>
      <c r="AB233">
        <v>579.51141213834683</v>
      </c>
      <c r="AC233">
        <v>2085.5055060929044</v>
      </c>
      <c r="AD233">
        <v>121.27230888496391</v>
      </c>
      <c r="AE233">
        <v>321.72487130293973</v>
      </c>
      <c r="AF233">
        <v>326.54189708109539</v>
      </c>
    </row>
    <row r="234" spans="1:32" x14ac:dyDescent="0.25">
      <c r="A234" s="193" t="s">
        <v>538</v>
      </c>
      <c r="B234" s="193" t="str">
        <f t="shared" si="3"/>
        <v>2031#30-34</v>
      </c>
      <c r="C234" t="s">
        <v>532</v>
      </c>
      <c r="D234">
        <v>2031</v>
      </c>
      <c r="E234" t="s">
        <v>227</v>
      </c>
      <c r="F234">
        <v>104.42439226408555</v>
      </c>
      <c r="G234">
        <v>1916.4424181498234</v>
      </c>
      <c r="H234">
        <v>286.51095995766229</v>
      </c>
      <c r="I234">
        <v>1099.1492605155338</v>
      </c>
      <c r="J234">
        <v>298.52216068207576</v>
      </c>
      <c r="K234">
        <v>1244.1027010807579</v>
      </c>
      <c r="L234">
        <v>421.15980773997137</v>
      </c>
      <c r="M234">
        <v>489.53832877602213</v>
      </c>
      <c r="N234">
        <v>995.62794750763851</v>
      </c>
      <c r="O234">
        <v>1903.883175158528</v>
      </c>
      <c r="P234">
        <v>149.28473826521648</v>
      </c>
      <c r="Q234">
        <v>217.27882936360811</v>
      </c>
      <c r="R234">
        <v>902.70521367262086</v>
      </c>
      <c r="S234">
        <v>211.58059672778461</v>
      </c>
      <c r="T234">
        <v>406.0271804018447</v>
      </c>
      <c r="U234">
        <v>813.92701294316385</v>
      </c>
      <c r="V234">
        <v>335.21138969704077</v>
      </c>
      <c r="W234">
        <v>1257.0824312027887</v>
      </c>
      <c r="X234">
        <v>88.309198868533116</v>
      </c>
      <c r="Y234">
        <v>162.46758131263681</v>
      </c>
      <c r="Z234">
        <v>868.64290638233069</v>
      </c>
      <c r="AA234">
        <v>507.71814598669306</v>
      </c>
      <c r="AB234">
        <v>683.35106907161901</v>
      </c>
      <c r="AC234">
        <v>2216.4864924479916</v>
      </c>
      <c r="AD234">
        <v>127.97624156261081</v>
      </c>
      <c r="AE234">
        <v>355.2827323606175</v>
      </c>
      <c r="AF234">
        <v>403.2760510936256</v>
      </c>
    </row>
    <row r="235" spans="1:32" x14ac:dyDescent="0.25">
      <c r="A235" s="193" t="s">
        <v>538</v>
      </c>
      <c r="B235" s="193" t="str">
        <f t="shared" si="3"/>
        <v>2031#35-39</v>
      </c>
      <c r="C235" t="s">
        <v>532</v>
      </c>
      <c r="D235">
        <v>2031</v>
      </c>
      <c r="E235" t="s">
        <v>228</v>
      </c>
      <c r="F235">
        <v>143.27698559769493</v>
      </c>
      <c r="G235">
        <v>2381.0471791026384</v>
      </c>
      <c r="H235">
        <v>314.25995758125418</v>
      </c>
      <c r="I235">
        <v>1256.0817560598584</v>
      </c>
      <c r="J235">
        <v>437.39715055890997</v>
      </c>
      <c r="K235">
        <v>1232.8654996655882</v>
      </c>
      <c r="L235">
        <v>505.54430234852293</v>
      </c>
      <c r="M235">
        <v>601.69436223314574</v>
      </c>
      <c r="N235">
        <v>1261.3816373735037</v>
      </c>
      <c r="O235">
        <v>2260.4853555859809</v>
      </c>
      <c r="P235">
        <v>189.38326760717746</v>
      </c>
      <c r="Q235">
        <v>262.89869831781806</v>
      </c>
      <c r="R235">
        <v>1050.4050695294814</v>
      </c>
      <c r="S235">
        <v>270.48326055770303</v>
      </c>
      <c r="T235">
        <v>596.54940023432914</v>
      </c>
      <c r="U235">
        <v>1031.5248319814843</v>
      </c>
      <c r="V235">
        <v>333.4006884276198</v>
      </c>
      <c r="W235">
        <v>1293.2106133386162</v>
      </c>
      <c r="X235">
        <v>133.57612870951021</v>
      </c>
      <c r="Y235">
        <v>205.32646147319585</v>
      </c>
      <c r="Z235">
        <v>1010.6484837351386</v>
      </c>
      <c r="AA235">
        <v>656.96645281792553</v>
      </c>
      <c r="AB235">
        <v>804.4692921479583</v>
      </c>
      <c r="AC235">
        <v>2731.3975990820936</v>
      </c>
      <c r="AD235">
        <v>134.67582156553303</v>
      </c>
      <c r="AE235">
        <v>440.16471514745706</v>
      </c>
      <c r="AF235">
        <v>492.86057832954464</v>
      </c>
    </row>
    <row r="236" spans="1:32" x14ac:dyDescent="0.25">
      <c r="A236" s="193" t="s">
        <v>538</v>
      </c>
      <c r="B236" s="193" t="str">
        <f t="shared" si="3"/>
        <v>2031#40-44</v>
      </c>
      <c r="C236" t="s">
        <v>532</v>
      </c>
      <c r="D236">
        <v>2031</v>
      </c>
      <c r="E236" t="s">
        <v>229</v>
      </c>
      <c r="F236">
        <v>185.67027078655786</v>
      </c>
      <c r="G236">
        <v>2423.0148334001883</v>
      </c>
      <c r="H236">
        <v>379.01768869837156</v>
      </c>
      <c r="I236">
        <v>1520.3403246994378</v>
      </c>
      <c r="J236">
        <v>493.93710192171545</v>
      </c>
      <c r="K236">
        <v>1348.0923463516103</v>
      </c>
      <c r="L236">
        <v>572.72272732405213</v>
      </c>
      <c r="M236">
        <v>681.29469411846117</v>
      </c>
      <c r="N236">
        <v>1381.2402501652368</v>
      </c>
      <c r="O236">
        <v>2498.9763354997585</v>
      </c>
      <c r="P236">
        <v>242.79206173652159</v>
      </c>
      <c r="Q236">
        <v>386.23212577348795</v>
      </c>
      <c r="R236">
        <v>1050.7610177299603</v>
      </c>
      <c r="S236">
        <v>328.44807693954482</v>
      </c>
      <c r="T236">
        <v>652.17940213164275</v>
      </c>
      <c r="U236">
        <v>1206.7267090158707</v>
      </c>
      <c r="V236">
        <v>476.95297010465902</v>
      </c>
      <c r="W236">
        <v>1379.2396262886546</v>
      </c>
      <c r="X236">
        <v>172.42482101508449</v>
      </c>
      <c r="Y236">
        <v>189.51730905151391</v>
      </c>
      <c r="Z236">
        <v>1066.9458974898578</v>
      </c>
      <c r="AA236">
        <v>682.80364826977041</v>
      </c>
      <c r="AB236">
        <v>1014.2551888146793</v>
      </c>
      <c r="AC236">
        <v>3066.593179286665</v>
      </c>
      <c r="AD236">
        <v>150.31422038548766</v>
      </c>
      <c r="AE236">
        <v>441.26450583117048</v>
      </c>
      <c r="AF236">
        <v>583.86396332439563</v>
      </c>
    </row>
    <row r="237" spans="1:32" x14ac:dyDescent="0.25">
      <c r="A237" s="193" t="s">
        <v>538</v>
      </c>
      <c r="B237" s="193" t="str">
        <f t="shared" si="3"/>
        <v>2031#45-49</v>
      </c>
      <c r="C237" t="s">
        <v>532</v>
      </c>
      <c r="D237">
        <v>2031</v>
      </c>
      <c r="E237" t="s">
        <v>174</v>
      </c>
      <c r="F237">
        <v>227.17648086357485</v>
      </c>
      <c r="G237">
        <v>2264.7423645129365</v>
      </c>
      <c r="H237">
        <v>458.11342036230292</v>
      </c>
      <c r="I237">
        <v>1404.4407669711281</v>
      </c>
      <c r="J237">
        <v>516.29429785247544</v>
      </c>
      <c r="K237">
        <v>1358.3218777835077</v>
      </c>
      <c r="L237">
        <v>563.68767077468237</v>
      </c>
      <c r="M237">
        <v>778.28860273617738</v>
      </c>
      <c r="N237">
        <v>1333.4836451864383</v>
      </c>
      <c r="O237">
        <v>2473.5517657893583</v>
      </c>
      <c r="P237">
        <v>313.49505035887626</v>
      </c>
      <c r="Q237">
        <v>411.92407441393618</v>
      </c>
      <c r="R237">
        <v>1107.1022033427162</v>
      </c>
      <c r="S237">
        <v>413.62438964420528</v>
      </c>
      <c r="T237">
        <v>740.48602851080943</v>
      </c>
      <c r="U237">
        <v>1182.3241550978589</v>
      </c>
      <c r="V237">
        <v>411.76347345233251</v>
      </c>
      <c r="W237">
        <v>1351.6715635805199</v>
      </c>
      <c r="X237">
        <v>180.66543118238667</v>
      </c>
      <c r="Y237">
        <v>182.9358238556178</v>
      </c>
      <c r="Z237">
        <v>1104.4404843364503</v>
      </c>
      <c r="AA237">
        <v>696.63006201942392</v>
      </c>
      <c r="AB237">
        <v>925.30895370238454</v>
      </c>
      <c r="AC237">
        <v>3061.7080545841909</v>
      </c>
      <c r="AD237">
        <v>205.23760820949562</v>
      </c>
      <c r="AE237">
        <v>498.31547187372286</v>
      </c>
      <c r="AF237">
        <v>492.90664330287871</v>
      </c>
    </row>
    <row r="238" spans="1:32" x14ac:dyDescent="0.25">
      <c r="A238" s="193" t="s">
        <v>538</v>
      </c>
      <c r="B238" s="193" t="str">
        <f t="shared" si="3"/>
        <v>2031#50-54</v>
      </c>
      <c r="C238" t="s">
        <v>532</v>
      </c>
      <c r="D238">
        <v>2031</v>
      </c>
      <c r="E238" t="s">
        <v>175</v>
      </c>
      <c r="F238">
        <v>250.03621809330519</v>
      </c>
      <c r="G238">
        <v>1997.7350365646762</v>
      </c>
      <c r="H238">
        <v>443.00340603958483</v>
      </c>
      <c r="I238">
        <v>1340.1224962256508</v>
      </c>
      <c r="J238">
        <v>513.36285761363752</v>
      </c>
      <c r="K238">
        <v>1447.0976768955829</v>
      </c>
      <c r="L238">
        <v>493.28491278099193</v>
      </c>
      <c r="M238">
        <v>767.89670903747412</v>
      </c>
      <c r="N238">
        <v>1179.5173565793648</v>
      </c>
      <c r="O238">
        <v>2640.2539447438094</v>
      </c>
      <c r="P238">
        <v>333.85797619713151</v>
      </c>
      <c r="Q238">
        <v>509.53148449754286</v>
      </c>
      <c r="R238">
        <v>1120.8929890744621</v>
      </c>
      <c r="S238">
        <v>386.65229766383004</v>
      </c>
      <c r="T238">
        <v>701.01744001239717</v>
      </c>
      <c r="U238">
        <v>928.60912518214104</v>
      </c>
      <c r="V238">
        <v>459.84252221666389</v>
      </c>
      <c r="W238">
        <v>1322.5521169200679</v>
      </c>
      <c r="X238">
        <v>180.76613970479215</v>
      </c>
      <c r="Y238">
        <v>187.950770653929</v>
      </c>
      <c r="Z238">
        <v>1095.2373468267028</v>
      </c>
      <c r="AA238">
        <v>688.40550884832942</v>
      </c>
      <c r="AB238">
        <v>950.20113297655996</v>
      </c>
      <c r="AC238">
        <v>3352.2151164400666</v>
      </c>
      <c r="AD238">
        <v>219.10393269719566</v>
      </c>
      <c r="AE238">
        <v>544.5078710149362</v>
      </c>
      <c r="AF238">
        <v>548.18190512676892</v>
      </c>
    </row>
    <row r="239" spans="1:32" x14ac:dyDescent="0.25">
      <c r="A239" s="193" t="s">
        <v>538</v>
      </c>
      <c r="B239" s="193" t="str">
        <f t="shared" si="3"/>
        <v>2031#55-59</v>
      </c>
      <c r="C239" t="s">
        <v>532</v>
      </c>
      <c r="D239">
        <v>2031</v>
      </c>
      <c r="E239" t="s">
        <v>177</v>
      </c>
      <c r="F239">
        <v>250.7174299068418</v>
      </c>
      <c r="G239">
        <v>1913.5291078351484</v>
      </c>
      <c r="H239">
        <v>510.41203449939906</v>
      </c>
      <c r="I239">
        <v>1346.3392988401615</v>
      </c>
      <c r="J239">
        <v>600.61050173634544</v>
      </c>
      <c r="K239">
        <v>1527.7051960634972</v>
      </c>
      <c r="L239">
        <v>508.78097050693015</v>
      </c>
      <c r="M239">
        <v>834.49335078908177</v>
      </c>
      <c r="N239">
        <v>1317.6770487630488</v>
      </c>
      <c r="O239">
        <v>3207.3533048294198</v>
      </c>
      <c r="P239">
        <v>369.6847392729594</v>
      </c>
      <c r="Q239">
        <v>590.60618304511172</v>
      </c>
      <c r="R239">
        <v>1250.2262421915011</v>
      </c>
      <c r="S239">
        <v>538.36191413682081</v>
      </c>
      <c r="T239">
        <v>896.10252518681114</v>
      </c>
      <c r="U239">
        <v>688.28426284657598</v>
      </c>
      <c r="V239">
        <v>487.16690265620684</v>
      </c>
      <c r="W239">
        <v>1508.913703439591</v>
      </c>
      <c r="X239">
        <v>246.11970162816556</v>
      </c>
      <c r="Y239">
        <v>239.99221107143052</v>
      </c>
      <c r="Z239">
        <v>1256.2088974855196</v>
      </c>
      <c r="AA239">
        <v>620.87868249192957</v>
      </c>
      <c r="AB239">
        <v>934.55268374831644</v>
      </c>
      <c r="AC239">
        <v>3713.6014202738775</v>
      </c>
      <c r="AD239">
        <v>319.74639349581264</v>
      </c>
      <c r="AE239">
        <v>645.36079483937829</v>
      </c>
      <c r="AF239">
        <v>607.84144181555212</v>
      </c>
    </row>
    <row r="240" spans="1:32" x14ac:dyDescent="0.25">
      <c r="A240" s="193" t="s">
        <v>538</v>
      </c>
      <c r="B240" s="193" t="str">
        <f t="shared" si="3"/>
        <v>2031#60-64</v>
      </c>
      <c r="C240" t="s">
        <v>532</v>
      </c>
      <c r="D240">
        <v>2031</v>
      </c>
      <c r="E240" t="s">
        <v>178</v>
      </c>
      <c r="F240">
        <v>292.75266542620341</v>
      </c>
      <c r="G240">
        <v>2197.5271115232044</v>
      </c>
      <c r="H240">
        <v>601.22728140404195</v>
      </c>
      <c r="I240">
        <v>1484.6447472569882</v>
      </c>
      <c r="J240">
        <v>708.99925180043147</v>
      </c>
      <c r="K240">
        <v>1836.7030052979526</v>
      </c>
      <c r="L240">
        <v>638.69588516019792</v>
      </c>
      <c r="M240">
        <v>883.59272907242757</v>
      </c>
      <c r="N240">
        <v>1443.3399562916948</v>
      </c>
      <c r="O240">
        <v>4050.4324674566114</v>
      </c>
      <c r="P240">
        <v>406.99404189738868</v>
      </c>
      <c r="Q240">
        <v>805.50925055808727</v>
      </c>
      <c r="R240">
        <v>1471.6487006056836</v>
      </c>
      <c r="S240">
        <v>599.00999162964808</v>
      </c>
      <c r="T240">
        <v>1082.7331155623529</v>
      </c>
      <c r="U240">
        <v>689.61976863386656</v>
      </c>
      <c r="V240">
        <v>547.4085857796897</v>
      </c>
      <c r="W240">
        <v>1781.2744720168862</v>
      </c>
      <c r="X240">
        <v>348.35076706130042</v>
      </c>
      <c r="Y240">
        <v>321.74361223275889</v>
      </c>
      <c r="Z240">
        <v>1667.6946727310137</v>
      </c>
      <c r="AA240">
        <v>710.01999178492576</v>
      </c>
      <c r="AB240">
        <v>1166.3438915355491</v>
      </c>
      <c r="AC240">
        <v>4030.9424450402303</v>
      </c>
      <c r="AD240">
        <v>372.05597306428172</v>
      </c>
      <c r="AE240">
        <v>768.34826989501551</v>
      </c>
      <c r="AF240">
        <v>630.11738103498647</v>
      </c>
    </row>
    <row r="241" spans="1:32" x14ac:dyDescent="0.25">
      <c r="A241" s="193" t="s">
        <v>538</v>
      </c>
      <c r="B241" s="193" t="str">
        <f t="shared" si="3"/>
        <v>2031#65-69</v>
      </c>
      <c r="C241" t="s">
        <v>532</v>
      </c>
      <c r="D241">
        <v>2031</v>
      </c>
      <c r="E241" t="s">
        <v>230</v>
      </c>
      <c r="F241">
        <v>360.66955903723328</v>
      </c>
      <c r="G241">
        <v>2127.3931349018699</v>
      </c>
      <c r="H241">
        <v>648.54527756977086</v>
      </c>
      <c r="I241">
        <v>1424.6159262832721</v>
      </c>
      <c r="J241">
        <v>911.10273172904522</v>
      </c>
      <c r="K241">
        <v>1760.9599015074868</v>
      </c>
      <c r="L241">
        <v>653.39994612309147</v>
      </c>
      <c r="M241">
        <v>852.0894402780059</v>
      </c>
      <c r="N241">
        <v>1435.4323224583632</v>
      </c>
      <c r="O241">
        <v>4052.845888812918</v>
      </c>
      <c r="P241">
        <v>437.68643476403838</v>
      </c>
      <c r="Q241">
        <v>856.43953213129635</v>
      </c>
      <c r="R241">
        <v>1361.4863123646455</v>
      </c>
      <c r="S241">
        <v>581.40992508085651</v>
      </c>
      <c r="T241">
        <v>1187.5879602358764</v>
      </c>
      <c r="U241">
        <v>668.11719958849142</v>
      </c>
      <c r="V241">
        <v>613.20411459002366</v>
      </c>
      <c r="W241">
        <v>1924.5288482346602</v>
      </c>
      <c r="X241">
        <v>326.70309534736282</v>
      </c>
      <c r="Y241">
        <v>286.83164894164975</v>
      </c>
      <c r="Z241">
        <v>1767.469315003631</v>
      </c>
      <c r="AA241">
        <v>722.32764430212796</v>
      </c>
      <c r="AB241">
        <v>1153.9061785878264</v>
      </c>
      <c r="AC241">
        <v>4013.4166871199259</v>
      </c>
      <c r="AD241">
        <v>431.01186535783484</v>
      </c>
      <c r="AE241">
        <v>764.98013704164316</v>
      </c>
      <c r="AF241">
        <v>632.24209146673752</v>
      </c>
    </row>
    <row r="242" spans="1:32" x14ac:dyDescent="0.25">
      <c r="A242" s="193" t="s">
        <v>538</v>
      </c>
      <c r="B242" s="193" t="str">
        <f t="shared" si="3"/>
        <v>2031#70-74</v>
      </c>
      <c r="C242" t="s">
        <v>532</v>
      </c>
      <c r="D242">
        <v>2031</v>
      </c>
      <c r="E242" t="s">
        <v>231</v>
      </c>
      <c r="F242">
        <v>325.21141535581626</v>
      </c>
      <c r="G242">
        <v>1820.3214280376344</v>
      </c>
      <c r="H242">
        <v>506.8914211594589</v>
      </c>
      <c r="I242">
        <v>1233.1623013375865</v>
      </c>
      <c r="J242">
        <v>784.81485798323899</v>
      </c>
      <c r="K242">
        <v>1504.5236024460282</v>
      </c>
      <c r="L242">
        <v>553.82769460910572</v>
      </c>
      <c r="M242">
        <v>631.97447932600892</v>
      </c>
      <c r="N242">
        <v>1344.4712395108575</v>
      </c>
      <c r="O242">
        <v>3345.2891704628291</v>
      </c>
      <c r="P242">
        <v>393.06235353151948</v>
      </c>
      <c r="Q242">
        <v>736.93321617391848</v>
      </c>
      <c r="R242">
        <v>1189.539459590515</v>
      </c>
      <c r="S242">
        <v>535.8988107217366</v>
      </c>
      <c r="T242">
        <v>1086.6238946180945</v>
      </c>
      <c r="U242">
        <v>517.96485571137782</v>
      </c>
      <c r="V242">
        <v>529.85646169958954</v>
      </c>
      <c r="W242">
        <v>1716.0236346914307</v>
      </c>
      <c r="X242">
        <v>299.05762802392832</v>
      </c>
      <c r="Y242">
        <v>265.97899920196693</v>
      </c>
      <c r="Z242">
        <v>1430.0731351996383</v>
      </c>
      <c r="AA242">
        <v>642.97798301310866</v>
      </c>
      <c r="AB242">
        <v>1006.8615973613259</v>
      </c>
      <c r="AC242">
        <v>3198.6096331790604</v>
      </c>
      <c r="AD242">
        <v>384.57802146862718</v>
      </c>
      <c r="AE242">
        <v>660.24590891019602</v>
      </c>
      <c r="AF242">
        <v>628.73534073037649</v>
      </c>
    </row>
    <row r="243" spans="1:32" x14ac:dyDescent="0.25">
      <c r="A243" s="193" t="s">
        <v>538</v>
      </c>
      <c r="B243" s="193" t="str">
        <f t="shared" si="3"/>
        <v>2031#75-79</v>
      </c>
      <c r="C243" t="s">
        <v>532</v>
      </c>
      <c r="D243">
        <v>2031</v>
      </c>
      <c r="E243" t="s">
        <v>232</v>
      </c>
      <c r="F243">
        <v>298.92693919783164</v>
      </c>
      <c r="G243">
        <v>1397.9799052979638</v>
      </c>
      <c r="H243">
        <v>424.53332403302721</v>
      </c>
      <c r="I243">
        <v>1013.8566384595355</v>
      </c>
      <c r="J243">
        <v>646.1718774885087</v>
      </c>
      <c r="K243">
        <v>1302.2586069259885</v>
      </c>
      <c r="L243">
        <v>428.0041627495641</v>
      </c>
      <c r="M243">
        <v>506.75742201999253</v>
      </c>
      <c r="N243">
        <v>1010.7407712799099</v>
      </c>
      <c r="O243">
        <v>2744.1553101393069</v>
      </c>
      <c r="P243">
        <v>299.34002755197878</v>
      </c>
      <c r="Q243">
        <v>635.243133583146</v>
      </c>
      <c r="R243">
        <v>1030.0646538760996</v>
      </c>
      <c r="S243">
        <v>442.1636113575795</v>
      </c>
      <c r="T243">
        <v>882.20544097793027</v>
      </c>
      <c r="U243">
        <v>453.94512385862936</v>
      </c>
      <c r="V243">
        <v>495.90045580730362</v>
      </c>
      <c r="W243">
        <v>1330.8819764593513</v>
      </c>
      <c r="X243">
        <v>199.01018560288003</v>
      </c>
      <c r="Y243">
        <v>205.07951036503431</v>
      </c>
      <c r="Z243">
        <v>1146.6735925805156</v>
      </c>
      <c r="AA243">
        <v>503.9280940715214</v>
      </c>
      <c r="AB243">
        <v>874.76987579952936</v>
      </c>
      <c r="AC243">
        <v>2656.7010546777983</v>
      </c>
      <c r="AD243">
        <v>319.51352166862262</v>
      </c>
      <c r="AE243">
        <v>578.22686021906259</v>
      </c>
      <c r="AF243">
        <v>524.33036751433349</v>
      </c>
    </row>
    <row r="244" spans="1:32" x14ac:dyDescent="0.25">
      <c r="A244" s="193" t="s">
        <v>538</v>
      </c>
      <c r="B244" s="193" t="str">
        <f t="shared" si="3"/>
        <v>2031#80-84</v>
      </c>
      <c r="C244" t="s">
        <v>532</v>
      </c>
      <c r="D244">
        <v>2031</v>
      </c>
      <c r="E244" t="s">
        <v>233</v>
      </c>
      <c r="F244">
        <v>291.74566032954147</v>
      </c>
      <c r="G244">
        <v>1141.3087646396946</v>
      </c>
      <c r="H244">
        <v>335.32709230662334</v>
      </c>
      <c r="I244">
        <v>916.58349737981428</v>
      </c>
      <c r="J244">
        <v>648.17532977778922</v>
      </c>
      <c r="K244">
        <v>1141.1640279673215</v>
      </c>
      <c r="L244">
        <v>357.64129599548477</v>
      </c>
      <c r="M244">
        <v>471.67025266830922</v>
      </c>
      <c r="N244">
        <v>903.17926050086385</v>
      </c>
      <c r="O244">
        <v>2188.0999729906775</v>
      </c>
      <c r="P244">
        <v>241.03554137254235</v>
      </c>
      <c r="Q244">
        <v>512.69464262572637</v>
      </c>
      <c r="R244">
        <v>1009.5817690934684</v>
      </c>
      <c r="S244">
        <v>397.85108818651565</v>
      </c>
      <c r="T244">
        <v>806.70269744314373</v>
      </c>
      <c r="U244">
        <v>394.1210053086852</v>
      </c>
      <c r="V244">
        <v>426.2794924791873</v>
      </c>
      <c r="W244">
        <v>1151.5040003571494</v>
      </c>
      <c r="X244">
        <v>185.70499356148702</v>
      </c>
      <c r="Y244">
        <v>173.05631535450448</v>
      </c>
      <c r="Z244">
        <v>1079.3068321071291</v>
      </c>
      <c r="AA244">
        <v>505.82918794648322</v>
      </c>
      <c r="AB244">
        <v>754.71317091574792</v>
      </c>
      <c r="AC244">
        <v>2409.6491739093294</v>
      </c>
      <c r="AD244">
        <v>329.25161758158242</v>
      </c>
      <c r="AE244">
        <v>493.35952437095261</v>
      </c>
      <c r="AF244">
        <v>458.72431427672939</v>
      </c>
    </row>
    <row r="245" spans="1:32" x14ac:dyDescent="0.25">
      <c r="A245" s="193" t="s">
        <v>538</v>
      </c>
      <c r="B245" s="193" t="str">
        <f t="shared" si="3"/>
        <v>2031#85-89</v>
      </c>
      <c r="C245" t="s">
        <v>532</v>
      </c>
      <c r="D245">
        <v>2031</v>
      </c>
      <c r="E245" t="s">
        <v>534</v>
      </c>
      <c r="F245">
        <v>146.61167398279801</v>
      </c>
      <c r="G245">
        <v>671.19615807643095</v>
      </c>
      <c r="H245">
        <v>175.17470248216404</v>
      </c>
      <c r="I245">
        <v>625.46050567095222</v>
      </c>
      <c r="J245">
        <v>328.44948491824658</v>
      </c>
      <c r="K245">
        <v>694.80327722083337</v>
      </c>
      <c r="L245">
        <v>222.00534290713495</v>
      </c>
      <c r="M245">
        <v>289.18582582392378</v>
      </c>
      <c r="N245">
        <v>467.45350759196913</v>
      </c>
      <c r="O245">
        <v>1182.1666837173343</v>
      </c>
      <c r="P245">
        <v>117.1777363222028</v>
      </c>
      <c r="Q245">
        <v>359.57708074904428</v>
      </c>
      <c r="R245">
        <v>564.05803950942561</v>
      </c>
      <c r="S245">
        <v>296.11453993265019</v>
      </c>
      <c r="T245">
        <v>381.62396565561534</v>
      </c>
      <c r="U245">
        <v>187.29974473010759</v>
      </c>
      <c r="V245">
        <v>239.92240129459111</v>
      </c>
      <c r="W245">
        <v>696.78092981759232</v>
      </c>
      <c r="X245">
        <v>119.39837850599147</v>
      </c>
      <c r="Y245">
        <v>104.95038216346953</v>
      </c>
      <c r="Z245">
        <v>619.77204878739281</v>
      </c>
      <c r="AA245">
        <v>307.91486715087046</v>
      </c>
      <c r="AB245">
        <v>444.13286692753343</v>
      </c>
      <c r="AC245">
        <v>1302.519412738618</v>
      </c>
      <c r="AD245">
        <v>180.35969667269109</v>
      </c>
      <c r="AE245">
        <v>302.21554096168819</v>
      </c>
      <c r="AF245">
        <v>270.91721369322568</v>
      </c>
    </row>
    <row r="246" spans="1:32" x14ac:dyDescent="0.25">
      <c r="A246" s="193" t="s">
        <v>538</v>
      </c>
      <c r="B246" s="193" t="str">
        <f t="shared" si="3"/>
        <v>2031#90+</v>
      </c>
      <c r="C246" t="s">
        <v>532</v>
      </c>
      <c r="D246">
        <v>2031</v>
      </c>
      <c r="E246" t="s">
        <v>535</v>
      </c>
      <c r="F246">
        <v>49.291721181938506</v>
      </c>
      <c r="G246">
        <v>309.45509339724947</v>
      </c>
      <c r="H246">
        <v>149.90352527735979</v>
      </c>
      <c r="I246">
        <v>311.05619662125287</v>
      </c>
      <c r="J246">
        <v>179.49397108401774</v>
      </c>
      <c r="K246">
        <v>362.81897051593631</v>
      </c>
      <c r="L246">
        <v>58.500940793624736</v>
      </c>
      <c r="M246">
        <v>111.35508616064388</v>
      </c>
      <c r="N246">
        <v>178.93184353087707</v>
      </c>
      <c r="O246">
        <v>518.91289416799646</v>
      </c>
      <c r="P246">
        <v>74.95108887294009</v>
      </c>
      <c r="Q246">
        <v>143.67316273865416</v>
      </c>
      <c r="R246">
        <v>253.49726950703993</v>
      </c>
      <c r="S246">
        <v>151.09414258458281</v>
      </c>
      <c r="T246">
        <v>162.96419359665975</v>
      </c>
      <c r="U246">
        <v>55.665278338903342</v>
      </c>
      <c r="V246">
        <v>129.91401454020823</v>
      </c>
      <c r="W246">
        <v>339.42588633570057</v>
      </c>
      <c r="X246">
        <v>48.874124551709713</v>
      </c>
      <c r="Y246">
        <v>26.88432053907923</v>
      </c>
      <c r="Z246">
        <v>265.43917546195723</v>
      </c>
      <c r="AA246">
        <v>179.47637075888895</v>
      </c>
      <c r="AB246">
        <v>155.08444147814077</v>
      </c>
      <c r="AC246">
        <v>588.61587293359673</v>
      </c>
      <c r="AD246">
        <v>115.75812980871392</v>
      </c>
      <c r="AE246">
        <v>115.40957696982136</v>
      </c>
      <c r="AF246">
        <v>91.05761297072435</v>
      </c>
    </row>
    <row r="247" spans="1:32" x14ac:dyDescent="0.25">
      <c r="A247" s="193" t="s">
        <v>538</v>
      </c>
      <c r="B247" s="193" t="str">
        <f t="shared" si="3"/>
        <v>2032#0-15</v>
      </c>
      <c r="C247" t="s">
        <v>532</v>
      </c>
      <c r="D247">
        <v>2032</v>
      </c>
      <c r="E247" t="s">
        <v>181</v>
      </c>
      <c r="F247">
        <v>580.75488080226592</v>
      </c>
      <c r="G247">
        <v>6820.4452473626416</v>
      </c>
      <c r="H247">
        <v>998.6997839594228</v>
      </c>
      <c r="I247">
        <v>4921.1048343725288</v>
      </c>
      <c r="J247">
        <v>1376.8422011584344</v>
      </c>
      <c r="K247">
        <v>3483.9243498621486</v>
      </c>
      <c r="L247">
        <v>1349.759786599765</v>
      </c>
      <c r="M247">
        <v>2263.0744406297599</v>
      </c>
      <c r="N247">
        <v>3597.3320987518291</v>
      </c>
      <c r="O247">
        <v>7242.8747722920016</v>
      </c>
      <c r="P247">
        <v>877.12851862523439</v>
      </c>
      <c r="Q247">
        <v>1041.7677582897968</v>
      </c>
      <c r="R247">
        <v>2911.9467342683242</v>
      </c>
      <c r="S247">
        <v>919.11312556512064</v>
      </c>
      <c r="T247">
        <v>2043.8726165741075</v>
      </c>
      <c r="U247">
        <v>3622.6209144479003</v>
      </c>
      <c r="V247">
        <v>1119.3602381601227</v>
      </c>
      <c r="W247">
        <v>4331.6326376595898</v>
      </c>
      <c r="X247">
        <v>415.94704146008587</v>
      </c>
      <c r="Y247">
        <v>646.86079529479093</v>
      </c>
      <c r="Z247">
        <v>3310.3215465161929</v>
      </c>
      <c r="AA247">
        <v>1870.8077291157174</v>
      </c>
      <c r="AB247">
        <v>2887.3528424294786</v>
      </c>
      <c r="AC247">
        <v>7899.6262795484336</v>
      </c>
      <c r="AD247">
        <v>424.01244274795874</v>
      </c>
      <c r="AE247">
        <v>1354.2754480882572</v>
      </c>
      <c r="AF247">
        <v>1433.1778838347141</v>
      </c>
    </row>
    <row r="248" spans="1:32" x14ac:dyDescent="0.25">
      <c r="A248" s="193" t="s">
        <v>538</v>
      </c>
      <c r="B248" s="193" t="str">
        <f t="shared" si="3"/>
        <v>2032#16-19</v>
      </c>
      <c r="C248" t="s">
        <v>532</v>
      </c>
      <c r="D248">
        <v>2032</v>
      </c>
      <c r="E248" t="s">
        <v>533</v>
      </c>
      <c r="F248">
        <v>151.84804512011206</v>
      </c>
      <c r="G248">
        <v>1642.2762160781626</v>
      </c>
      <c r="H248">
        <v>278.98643970632043</v>
      </c>
      <c r="I248">
        <v>1100.7512668154545</v>
      </c>
      <c r="J248">
        <v>302.87226849277369</v>
      </c>
      <c r="K248">
        <v>876.46091491387665</v>
      </c>
      <c r="L248">
        <v>263.1673059996462</v>
      </c>
      <c r="M248">
        <v>591.66592084241506</v>
      </c>
      <c r="N248">
        <v>857.04545712450749</v>
      </c>
      <c r="O248">
        <v>1605.0288741557342</v>
      </c>
      <c r="P248">
        <v>231.82097658526263</v>
      </c>
      <c r="Q248">
        <v>269.92831774518811</v>
      </c>
      <c r="R248">
        <v>889.23763928947585</v>
      </c>
      <c r="S248">
        <v>232.62371571154534</v>
      </c>
      <c r="T248">
        <v>442.29871987845064</v>
      </c>
      <c r="U248">
        <v>827.02876643479772</v>
      </c>
      <c r="V248">
        <v>226.09437773065338</v>
      </c>
      <c r="W248">
        <v>1452.4059924330504</v>
      </c>
      <c r="X248">
        <v>101.50456718057868</v>
      </c>
      <c r="Y248">
        <v>122.11043367107885</v>
      </c>
      <c r="Z248">
        <v>764.74587240858261</v>
      </c>
      <c r="AA248">
        <v>507.37126368161535</v>
      </c>
      <c r="AB248">
        <v>761.41679117176216</v>
      </c>
      <c r="AC248">
        <v>2042.7215441455523</v>
      </c>
      <c r="AD248">
        <v>108.05810225424703</v>
      </c>
      <c r="AE248">
        <v>305.40586698779885</v>
      </c>
      <c r="AF248">
        <v>358.97210807305169</v>
      </c>
    </row>
    <row r="249" spans="1:32" x14ac:dyDescent="0.25">
      <c r="A249" s="193" t="s">
        <v>538</v>
      </c>
      <c r="B249" s="193" t="str">
        <f t="shared" si="3"/>
        <v>2032#20-24</v>
      </c>
      <c r="C249" t="s">
        <v>532</v>
      </c>
      <c r="D249">
        <v>2032</v>
      </c>
      <c r="E249" t="s">
        <v>168</v>
      </c>
      <c r="F249">
        <v>114.57255066092729</v>
      </c>
      <c r="G249">
        <v>1522.7462770393049</v>
      </c>
      <c r="H249">
        <v>270.59328275121106</v>
      </c>
      <c r="I249">
        <v>892.10828125783678</v>
      </c>
      <c r="J249">
        <v>244.36699465909277</v>
      </c>
      <c r="K249">
        <v>1041.5958433855824</v>
      </c>
      <c r="L249">
        <v>301.57330817778529</v>
      </c>
      <c r="M249">
        <v>489.92935096131782</v>
      </c>
      <c r="N249">
        <v>832.59951759480236</v>
      </c>
      <c r="O249">
        <v>2045.6759049926145</v>
      </c>
      <c r="P249">
        <v>246.78192129786152</v>
      </c>
      <c r="Q249">
        <v>233.00896004497628</v>
      </c>
      <c r="R249">
        <v>1343.9442850610378</v>
      </c>
      <c r="S249">
        <v>228.11307594431082</v>
      </c>
      <c r="T249">
        <v>369.17383967545436</v>
      </c>
      <c r="U249">
        <v>711.76711077856692</v>
      </c>
      <c r="V249">
        <v>253.10863743768573</v>
      </c>
      <c r="W249">
        <v>1226.1475826241335</v>
      </c>
      <c r="X249">
        <v>102.26387052257934</v>
      </c>
      <c r="Y249">
        <v>149.17346550539594</v>
      </c>
      <c r="Z249">
        <v>973.82716562347764</v>
      </c>
      <c r="AA249">
        <v>614.26982402980457</v>
      </c>
      <c r="AB249">
        <v>561.09083545532553</v>
      </c>
      <c r="AC249">
        <v>2004.6066383358229</v>
      </c>
      <c r="AD249">
        <v>159.94501384842383</v>
      </c>
      <c r="AE249">
        <v>362.33670926401874</v>
      </c>
      <c r="AF249">
        <v>316.0789535590236</v>
      </c>
    </row>
    <row r="250" spans="1:32" x14ac:dyDescent="0.25">
      <c r="A250" s="193" t="s">
        <v>538</v>
      </c>
      <c r="B250" s="193" t="str">
        <f t="shared" si="3"/>
        <v>2032#25-29</v>
      </c>
      <c r="C250" t="s">
        <v>532</v>
      </c>
      <c r="D250">
        <v>2032</v>
      </c>
      <c r="E250" t="s">
        <v>226</v>
      </c>
      <c r="F250">
        <v>105.62267334551905</v>
      </c>
      <c r="G250">
        <v>1633.8306062873226</v>
      </c>
      <c r="H250">
        <v>264.93429499084658</v>
      </c>
      <c r="I250">
        <v>889.93123739760313</v>
      </c>
      <c r="J250">
        <v>259.07286415663555</v>
      </c>
      <c r="K250">
        <v>1300.6157385454871</v>
      </c>
      <c r="L250">
        <v>304.02637577368881</v>
      </c>
      <c r="M250">
        <v>453.35413249897488</v>
      </c>
      <c r="N250">
        <v>875.74573644097813</v>
      </c>
      <c r="O250">
        <v>1920.0356077124043</v>
      </c>
      <c r="P250">
        <v>136.41664867393018</v>
      </c>
      <c r="Q250">
        <v>222.57073629528679</v>
      </c>
      <c r="R250">
        <v>973.19143091107662</v>
      </c>
      <c r="S250">
        <v>190.86588893531177</v>
      </c>
      <c r="T250">
        <v>342.92324651215301</v>
      </c>
      <c r="U250">
        <v>709.03347237254798</v>
      </c>
      <c r="V250">
        <v>211.01608309130944</v>
      </c>
      <c r="W250">
        <v>967.01777485204229</v>
      </c>
      <c r="X250">
        <v>96.034360659192401</v>
      </c>
      <c r="Y250">
        <v>128.07140762475956</v>
      </c>
      <c r="Z250">
        <v>896.10115109515868</v>
      </c>
      <c r="AA250">
        <v>501.25309985964628</v>
      </c>
      <c r="AB250">
        <v>610.59793710800966</v>
      </c>
      <c r="AC250">
        <v>2129.7843650238292</v>
      </c>
      <c r="AD250">
        <v>132.75135701623549</v>
      </c>
      <c r="AE250">
        <v>332.80438967068471</v>
      </c>
      <c r="AF250">
        <v>327.86239740389806</v>
      </c>
    </row>
    <row r="251" spans="1:32" x14ac:dyDescent="0.25">
      <c r="A251" s="193" t="s">
        <v>538</v>
      </c>
      <c r="B251" s="193" t="str">
        <f t="shared" si="3"/>
        <v>2032#30-34</v>
      </c>
      <c r="C251" t="s">
        <v>532</v>
      </c>
      <c r="D251">
        <v>2032</v>
      </c>
      <c r="E251" t="s">
        <v>227</v>
      </c>
      <c r="F251">
        <v>90.73245380749799</v>
      </c>
      <c r="G251">
        <v>1884.3080254802483</v>
      </c>
      <c r="H251">
        <v>293.17537991935831</v>
      </c>
      <c r="I251">
        <v>1084.8107624498066</v>
      </c>
      <c r="J251">
        <v>298.70773523790098</v>
      </c>
      <c r="K251">
        <v>1190.5037509614995</v>
      </c>
      <c r="L251">
        <v>402.79008245345983</v>
      </c>
      <c r="M251">
        <v>502.51950873858368</v>
      </c>
      <c r="N251">
        <v>964.34282188903785</v>
      </c>
      <c r="O251">
        <v>1862.9013990990097</v>
      </c>
      <c r="P251">
        <v>139.63230415047644</v>
      </c>
      <c r="Q251">
        <v>207.26021334157349</v>
      </c>
      <c r="R251">
        <v>855.75499477023254</v>
      </c>
      <c r="S251">
        <v>213.64974131210624</v>
      </c>
      <c r="T251">
        <v>398.81752390591771</v>
      </c>
      <c r="U251">
        <v>800.7258386916219</v>
      </c>
      <c r="V251">
        <v>322.98068859880141</v>
      </c>
      <c r="W251">
        <v>1205.4265032923633</v>
      </c>
      <c r="X251">
        <v>100.45002670868564</v>
      </c>
      <c r="Y251">
        <v>164.21527928605167</v>
      </c>
      <c r="Z251">
        <v>852.61141859406098</v>
      </c>
      <c r="AA251">
        <v>518.89342343970259</v>
      </c>
      <c r="AB251">
        <v>651.77366789605981</v>
      </c>
      <c r="AC251">
        <v>2200.2067871889567</v>
      </c>
      <c r="AD251">
        <v>117.18828660872362</v>
      </c>
      <c r="AE251">
        <v>337.01485061276355</v>
      </c>
      <c r="AF251">
        <v>398.0554690846111</v>
      </c>
    </row>
    <row r="252" spans="1:32" x14ac:dyDescent="0.25">
      <c r="A252" s="193" t="s">
        <v>538</v>
      </c>
      <c r="B252" s="193" t="str">
        <f t="shared" si="3"/>
        <v>2032#35-39</v>
      </c>
      <c r="C252" t="s">
        <v>532</v>
      </c>
      <c r="D252">
        <v>2032</v>
      </c>
      <c r="E252" t="s">
        <v>228</v>
      </c>
      <c r="F252">
        <v>134.88752697620478</v>
      </c>
      <c r="G252">
        <v>2366.6398915019768</v>
      </c>
      <c r="H252">
        <v>315.4391059528358</v>
      </c>
      <c r="I252">
        <v>1262.1337846016986</v>
      </c>
      <c r="J252">
        <v>412.53135114235175</v>
      </c>
      <c r="K252">
        <v>1254.4766062195422</v>
      </c>
      <c r="L252">
        <v>517.61150201961107</v>
      </c>
      <c r="M252">
        <v>585.18339260063794</v>
      </c>
      <c r="N252">
        <v>1216.279595987105</v>
      </c>
      <c r="O252">
        <v>2236.564452009427</v>
      </c>
      <c r="P252">
        <v>196.62017382550687</v>
      </c>
      <c r="Q252">
        <v>259.6589720056769</v>
      </c>
      <c r="R252">
        <v>1059.084480021904</v>
      </c>
      <c r="S252">
        <v>287.63700735746244</v>
      </c>
      <c r="T252">
        <v>572.70223160850401</v>
      </c>
      <c r="U252">
        <v>1033.3453307065306</v>
      </c>
      <c r="V252">
        <v>326.96473252672274</v>
      </c>
      <c r="W252">
        <v>1347.4206594660936</v>
      </c>
      <c r="X252">
        <v>120.85330565654661</v>
      </c>
      <c r="Y252">
        <v>197.28971349918825</v>
      </c>
      <c r="Z252">
        <v>986.9120840492501</v>
      </c>
      <c r="AA252">
        <v>654.7845673369311</v>
      </c>
      <c r="AB252">
        <v>795.72219686131325</v>
      </c>
      <c r="AC252">
        <v>2680.3802615587401</v>
      </c>
      <c r="AD252">
        <v>136.24496048008925</v>
      </c>
      <c r="AE252">
        <v>447.52492290319481</v>
      </c>
      <c r="AF252">
        <v>508.25447450531487</v>
      </c>
    </row>
    <row r="253" spans="1:32" x14ac:dyDescent="0.25">
      <c r="A253" s="193" t="s">
        <v>538</v>
      </c>
      <c r="B253" s="193" t="str">
        <f t="shared" si="3"/>
        <v>2032#40-44</v>
      </c>
      <c r="C253" t="s">
        <v>532</v>
      </c>
      <c r="D253">
        <v>2032</v>
      </c>
      <c r="E253" t="s">
        <v>229</v>
      </c>
      <c r="F253">
        <v>199.90881650781364</v>
      </c>
      <c r="G253">
        <v>2422.5134299659176</v>
      </c>
      <c r="H253">
        <v>376.12877378462383</v>
      </c>
      <c r="I253">
        <v>1543.0202974051513</v>
      </c>
      <c r="J253">
        <v>507.05234801622964</v>
      </c>
      <c r="K253">
        <v>1301.994234895531</v>
      </c>
      <c r="L253">
        <v>571.09960622246467</v>
      </c>
      <c r="M253">
        <v>682.4543635248499</v>
      </c>
      <c r="N253">
        <v>1438.115367612475</v>
      </c>
      <c r="O253">
        <v>2525.9380715147317</v>
      </c>
      <c r="P253">
        <v>234.49708753102632</v>
      </c>
      <c r="Q253">
        <v>397.4544417304553</v>
      </c>
      <c r="R253">
        <v>1033.3601199703896</v>
      </c>
      <c r="S253">
        <v>315.7227631378596</v>
      </c>
      <c r="T253">
        <v>675.98891363960456</v>
      </c>
      <c r="U253">
        <v>1217.5741025482366</v>
      </c>
      <c r="V253">
        <v>471.16837399705867</v>
      </c>
      <c r="W253">
        <v>1377.011819332238</v>
      </c>
      <c r="X253">
        <v>173.62736623571641</v>
      </c>
      <c r="Y253">
        <v>193.12095668647723</v>
      </c>
      <c r="Z253">
        <v>1088.3485481592306</v>
      </c>
      <c r="AA253">
        <v>717.98623563038734</v>
      </c>
      <c r="AB253">
        <v>985.30408126819543</v>
      </c>
      <c r="AC253">
        <v>3101.8303965035748</v>
      </c>
      <c r="AD253">
        <v>146.40580281925372</v>
      </c>
      <c r="AE253">
        <v>434.43674958913738</v>
      </c>
      <c r="AF253">
        <v>589.5875148489489</v>
      </c>
    </row>
    <row r="254" spans="1:32" x14ac:dyDescent="0.25">
      <c r="A254" s="193" t="s">
        <v>538</v>
      </c>
      <c r="B254" s="193" t="str">
        <f t="shared" si="3"/>
        <v>2032#45-49</v>
      </c>
      <c r="C254" t="s">
        <v>532</v>
      </c>
      <c r="D254">
        <v>2032</v>
      </c>
      <c r="E254" t="s">
        <v>174</v>
      </c>
      <c r="F254">
        <v>205.84591087118309</v>
      </c>
      <c r="G254">
        <v>2334.6718348522681</v>
      </c>
      <c r="H254">
        <v>462.44571277440343</v>
      </c>
      <c r="I254">
        <v>1415.963865488271</v>
      </c>
      <c r="J254">
        <v>487.80948850643063</v>
      </c>
      <c r="K254">
        <v>1354.2849436689585</v>
      </c>
      <c r="L254">
        <v>584.09265586305764</v>
      </c>
      <c r="M254">
        <v>801.24843425854908</v>
      </c>
      <c r="N254">
        <v>1345.6255234906575</v>
      </c>
      <c r="O254">
        <v>2465.9411685516616</v>
      </c>
      <c r="P254">
        <v>314.23003064237264</v>
      </c>
      <c r="Q254">
        <v>390.94126449979927</v>
      </c>
      <c r="R254">
        <v>1122.1712996793487</v>
      </c>
      <c r="S254">
        <v>401.55819981830706</v>
      </c>
      <c r="T254">
        <v>725.67875515043806</v>
      </c>
      <c r="U254">
        <v>1242.1959667311694</v>
      </c>
      <c r="V254">
        <v>444.5699272496297</v>
      </c>
      <c r="W254">
        <v>1387.607833188265</v>
      </c>
      <c r="X254">
        <v>180.03381906216222</v>
      </c>
      <c r="Y254">
        <v>180.69369639252847</v>
      </c>
      <c r="Z254">
        <v>1097.5075480174592</v>
      </c>
      <c r="AA254">
        <v>667.64243951097683</v>
      </c>
      <c r="AB254">
        <v>959.93343613580987</v>
      </c>
      <c r="AC254">
        <v>3042.4991715759193</v>
      </c>
      <c r="AD254">
        <v>203.91402943198887</v>
      </c>
      <c r="AE254">
        <v>502.17621289003768</v>
      </c>
      <c r="AF254">
        <v>502.67508855682701</v>
      </c>
    </row>
    <row r="255" spans="1:32" x14ac:dyDescent="0.25">
      <c r="A255" s="193" t="s">
        <v>538</v>
      </c>
      <c r="B255" s="193" t="str">
        <f t="shared" si="3"/>
        <v>2032#50-54</v>
      </c>
      <c r="C255" t="s">
        <v>532</v>
      </c>
      <c r="D255">
        <v>2032</v>
      </c>
      <c r="E255" t="s">
        <v>175</v>
      </c>
      <c r="F255">
        <v>247.46911671832618</v>
      </c>
      <c r="G255">
        <v>2102.6033756271177</v>
      </c>
      <c r="H255">
        <v>458.21284318138692</v>
      </c>
      <c r="I255">
        <v>1373.9754258537448</v>
      </c>
      <c r="J255">
        <v>540.73764382574655</v>
      </c>
      <c r="K255">
        <v>1444.7293227362238</v>
      </c>
      <c r="L255">
        <v>516.57742285462086</v>
      </c>
      <c r="M255">
        <v>801.12967313098557</v>
      </c>
      <c r="N255">
        <v>1237.1779406387896</v>
      </c>
      <c r="O255">
        <v>2723.0870501225691</v>
      </c>
      <c r="P255">
        <v>344.50602341119293</v>
      </c>
      <c r="Q255">
        <v>511.55343926780336</v>
      </c>
      <c r="R255">
        <v>1114.5779818395145</v>
      </c>
      <c r="S255">
        <v>380.8699918115484</v>
      </c>
      <c r="T255">
        <v>726.24796247774873</v>
      </c>
      <c r="U255">
        <v>994.43134067655569</v>
      </c>
      <c r="V255">
        <v>469.99146863305322</v>
      </c>
      <c r="W255">
        <v>1391.4133878133844</v>
      </c>
      <c r="X255">
        <v>189.16245265326052</v>
      </c>
      <c r="Y255">
        <v>194.42143004519295</v>
      </c>
      <c r="Z255">
        <v>1118.2638546135722</v>
      </c>
      <c r="AA255">
        <v>725.05624111873385</v>
      </c>
      <c r="AB255">
        <v>967.66102085986608</v>
      </c>
      <c r="AC255">
        <v>3353.2769506175509</v>
      </c>
      <c r="AD255">
        <v>209.89227289005964</v>
      </c>
      <c r="AE255">
        <v>546.53450293178912</v>
      </c>
      <c r="AF255">
        <v>528.89679313314309</v>
      </c>
    </row>
    <row r="256" spans="1:32" x14ac:dyDescent="0.25">
      <c r="A256" s="193" t="s">
        <v>538</v>
      </c>
      <c r="B256" s="193" t="str">
        <f t="shared" si="3"/>
        <v>2032#55-59</v>
      </c>
      <c r="C256" t="s">
        <v>532</v>
      </c>
      <c r="D256">
        <v>2032</v>
      </c>
      <c r="E256" t="s">
        <v>177</v>
      </c>
      <c r="F256">
        <v>232.4197856806947</v>
      </c>
      <c r="G256">
        <v>1834.3825006169727</v>
      </c>
      <c r="H256">
        <v>493.0936129563807</v>
      </c>
      <c r="I256">
        <v>1317.2583166243871</v>
      </c>
      <c r="J256">
        <v>567.74096397448056</v>
      </c>
      <c r="K256">
        <v>1501.0037645366601</v>
      </c>
      <c r="L256">
        <v>472.65391462880967</v>
      </c>
      <c r="M256">
        <v>810.91137102455423</v>
      </c>
      <c r="N256">
        <v>1254.0490940991581</v>
      </c>
      <c r="O256">
        <v>2982.9401405880071</v>
      </c>
      <c r="P256">
        <v>333.8197886009836</v>
      </c>
      <c r="Q256">
        <v>576.44258942943839</v>
      </c>
      <c r="R256">
        <v>1205.4108502208837</v>
      </c>
      <c r="S256">
        <v>507.80572935328553</v>
      </c>
      <c r="T256">
        <v>830.65479460961217</v>
      </c>
      <c r="U256">
        <v>711.31627089227004</v>
      </c>
      <c r="V256">
        <v>466.04233897106712</v>
      </c>
      <c r="W256">
        <v>1419.1373717494557</v>
      </c>
      <c r="X256">
        <v>215.26215366262022</v>
      </c>
      <c r="Y256">
        <v>218.89720056076862</v>
      </c>
      <c r="Z256">
        <v>1200.4764948562683</v>
      </c>
      <c r="AA256">
        <v>618.10651443601773</v>
      </c>
      <c r="AB256">
        <v>904.03646891247558</v>
      </c>
      <c r="AC256">
        <v>3545.1772425944259</v>
      </c>
      <c r="AD256">
        <v>297.02644195969799</v>
      </c>
      <c r="AE256">
        <v>610.1991823758724</v>
      </c>
      <c r="AF256">
        <v>580.48900509349676</v>
      </c>
    </row>
    <row r="257" spans="1:32" x14ac:dyDescent="0.25">
      <c r="A257" s="193" t="s">
        <v>538</v>
      </c>
      <c r="B257" s="193" t="str">
        <f t="shared" si="3"/>
        <v>2032#60-64</v>
      </c>
      <c r="C257" t="s">
        <v>532</v>
      </c>
      <c r="D257">
        <v>2032</v>
      </c>
      <c r="E257" t="s">
        <v>178</v>
      </c>
      <c r="F257">
        <v>303.09783749177006</v>
      </c>
      <c r="G257">
        <v>2175.7773564547306</v>
      </c>
      <c r="H257">
        <v>586.66229632466036</v>
      </c>
      <c r="I257">
        <v>1472.882463486701</v>
      </c>
      <c r="J257">
        <v>697.97866172088482</v>
      </c>
      <c r="K257">
        <v>1780.572346039942</v>
      </c>
      <c r="L257">
        <v>634.25931800517992</v>
      </c>
      <c r="M257">
        <v>903.37757097907297</v>
      </c>
      <c r="N257">
        <v>1445.7709117502136</v>
      </c>
      <c r="O257">
        <v>3998.1011895993383</v>
      </c>
      <c r="P257">
        <v>403.02324535673597</v>
      </c>
      <c r="Q257">
        <v>774.40078124957915</v>
      </c>
      <c r="R257">
        <v>1467.3483269798203</v>
      </c>
      <c r="S257">
        <v>605.75386415748051</v>
      </c>
      <c r="T257">
        <v>1040.3612828029773</v>
      </c>
      <c r="U257">
        <v>703.70872750414412</v>
      </c>
      <c r="V257">
        <v>559.55256254322626</v>
      </c>
      <c r="W257">
        <v>1744.9875534684779</v>
      </c>
      <c r="X257">
        <v>322.40879426489386</v>
      </c>
      <c r="Y257">
        <v>301.67217422333897</v>
      </c>
      <c r="Z257">
        <v>1617.5808560399082</v>
      </c>
      <c r="AA257">
        <v>710.06071652407195</v>
      </c>
      <c r="AB257">
        <v>1138.8638190104921</v>
      </c>
      <c r="AC257">
        <v>4003.8386736544135</v>
      </c>
      <c r="AD257">
        <v>370.52142858730792</v>
      </c>
      <c r="AE257">
        <v>773.41959683286359</v>
      </c>
      <c r="AF257">
        <v>629.72715404796395</v>
      </c>
    </row>
    <row r="258" spans="1:32" x14ac:dyDescent="0.25">
      <c r="A258" s="193" t="s">
        <v>538</v>
      </c>
      <c r="B258" s="193" t="str">
        <f t="shared" si="3"/>
        <v>2032#65-69</v>
      </c>
      <c r="C258" t="s">
        <v>532</v>
      </c>
      <c r="D258">
        <v>2032</v>
      </c>
      <c r="E258" t="s">
        <v>230</v>
      </c>
      <c r="F258">
        <v>354.06840027890257</v>
      </c>
      <c r="G258">
        <v>2127.9725787917719</v>
      </c>
      <c r="H258">
        <v>662.00150780561307</v>
      </c>
      <c r="I258">
        <v>1459.3876803827209</v>
      </c>
      <c r="J258">
        <v>908.23343281419625</v>
      </c>
      <c r="K258">
        <v>1818.1645756093783</v>
      </c>
      <c r="L258">
        <v>650.10180076445033</v>
      </c>
      <c r="M258">
        <v>876.53475413319165</v>
      </c>
      <c r="N258">
        <v>1457.0950784831582</v>
      </c>
      <c r="O258">
        <v>4187.4380537170291</v>
      </c>
      <c r="P258">
        <v>442.61259231086547</v>
      </c>
      <c r="Q258">
        <v>878.57248385323328</v>
      </c>
      <c r="R258">
        <v>1371.3470048986051</v>
      </c>
      <c r="S258">
        <v>606.6048501829838</v>
      </c>
      <c r="T258">
        <v>1230.3383310075797</v>
      </c>
      <c r="U258">
        <v>677.15975599372837</v>
      </c>
      <c r="V258">
        <v>613.90840660914034</v>
      </c>
      <c r="W258">
        <v>1922.572679440947</v>
      </c>
      <c r="X258">
        <v>341.78858280520524</v>
      </c>
      <c r="Y258">
        <v>298.35350359366777</v>
      </c>
      <c r="Z258">
        <v>1775.5280668036389</v>
      </c>
      <c r="AA258">
        <v>717.33818556901247</v>
      </c>
      <c r="AB258">
        <v>1161.698447849534</v>
      </c>
      <c r="AC258">
        <v>4055.4927152906907</v>
      </c>
      <c r="AD258">
        <v>402.2731359425473</v>
      </c>
      <c r="AE258">
        <v>750.83692621494686</v>
      </c>
      <c r="AF258">
        <v>630.68100372036872</v>
      </c>
    </row>
    <row r="259" spans="1:32" x14ac:dyDescent="0.25">
      <c r="A259" s="193" t="s">
        <v>538</v>
      </c>
      <c r="B259" s="193" t="str">
        <f t="shared" si="3"/>
        <v>2032#70-74</v>
      </c>
      <c r="C259" t="s">
        <v>532</v>
      </c>
      <c r="D259">
        <v>2032</v>
      </c>
      <c r="E259" t="s">
        <v>231</v>
      </c>
      <c r="F259">
        <v>319.36036691314723</v>
      </c>
      <c r="G259">
        <v>1893.1626545031172</v>
      </c>
      <c r="H259">
        <v>544.47700823178889</v>
      </c>
      <c r="I259">
        <v>1277.6643157114427</v>
      </c>
      <c r="J259">
        <v>813.17424821894474</v>
      </c>
      <c r="K259">
        <v>1574.6390758888838</v>
      </c>
      <c r="L259">
        <v>558.774490483867</v>
      </c>
      <c r="M259">
        <v>666.73782942614184</v>
      </c>
      <c r="N259">
        <v>1359.8994137275276</v>
      </c>
      <c r="O259">
        <v>3407.9268928542051</v>
      </c>
      <c r="P259">
        <v>391.3424609973448</v>
      </c>
      <c r="Q259">
        <v>766.28882157096018</v>
      </c>
      <c r="R259">
        <v>1243.6060856189761</v>
      </c>
      <c r="S259">
        <v>553.57949842887228</v>
      </c>
      <c r="T259">
        <v>1084.3291618774842</v>
      </c>
      <c r="U259">
        <v>547.75322044260008</v>
      </c>
      <c r="V259">
        <v>552.58194208678776</v>
      </c>
      <c r="W259">
        <v>1797.0225813518364</v>
      </c>
      <c r="X259">
        <v>298.82637086355498</v>
      </c>
      <c r="Y259">
        <v>286.27200452770921</v>
      </c>
      <c r="Z259">
        <v>1525.1657461787172</v>
      </c>
      <c r="AA259">
        <v>672.74103997880457</v>
      </c>
      <c r="AB259">
        <v>1042.9095078803198</v>
      </c>
      <c r="AC259">
        <v>3372.9667379053267</v>
      </c>
      <c r="AD259">
        <v>392.58341789100268</v>
      </c>
      <c r="AE259">
        <v>679.53604379328522</v>
      </c>
      <c r="AF259">
        <v>630.39176638775166</v>
      </c>
    </row>
    <row r="260" spans="1:32" x14ac:dyDescent="0.25">
      <c r="A260" s="193" t="s">
        <v>538</v>
      </c>
      <c r="B260" s="193" t="str">
        <f t="shared" si="3"/>
        <v>2032#75-79</v>
      </c>
      <c r="C260" t="s">
        <v>532</v>
      </c>
      <c r="D260">
        <v>2032</v>
      </c>
      <c r="E260" t="s">
        <v>232</v>
      </c>
      <c r="F260">
        <v>299.77264850341487</v>
      </c>
      <c r="G260">
        <v>1449.8751894371944</v>
      </c>
      <c r="H260">
        <v>420.07953372912846</v>
      </c>
      <c r="I260">
        <v>1030.4730804446056</v>
      </c>
      <c r="J260">
        <v>680.45609524745169</v>
      </c>
      <c r="K260">
        <v>1269.8305968924531</v>
      </c>
      <c r="L260">
        <v>436.33953538508433</v>
      </c>
      <c r="M260">
        <v>512.55873126715574</v>
      </c>
      <c r="N260">
        <v>1053.897949488065</v>
      </c>
      <c r="O260">
        <v>2769.1431149427767</v>
      </c>
      <c r="P260">
        <v>303.18611642873566</v>
      </c>
      <c r="Q260">
        <v>599.86668001526277</v>
      </c>
      <c r="R260">
        <v>1003.3647709435661</v>
      </c>
      <c r="S260">
        <v>433.46267342467121</v>
      </c>
      <c r="T260">
        <v>911.69414297918593</v>
      </c>
      <c r="U260">
        <v>432.14548427282364</v>
      </c>
      <c r="V260">
        <v>515.42199368127126</v>
      </c>
      <c r="W260">
        <v>1351.9441608681145</v>
      </c>
      <c r="X260">
        <v>222.61292941787411</v>
      </c>
      <c r="Y260">
        <v>202.9737190272356</v>
      </c>
      <c r="Z260">
        <v>1134.0318130206028</v>
      </c>
      <c r="AA260">
        <v>519.11117880321751</v>
      </c>
      <c r="AB260">
        <v>895.07794547680396</v>
      </c>
      <c r="AC260">
        <v>2672.1022929342525</v>
      </c>
      <c r="AD260">
        <v>348.47710032968837</v>
      </c>
      <c r="AE260">
        <v>582.96068388380422</v>
      </c>
      <c r="AF260">
        <v>545.13890098785419</v>
      </c>
    </row>
    <row r="261" spans="1:32" x14ac:dyDescent="0.25">
      <c r="A261" s="193" t="s">
        <v>538</v>
      </c>
      <c r="B261" s="193" t="str">
        <f t="shared" si="3"/>
        <v>2032#80-84</v>
      </c>
      <c r="C261" t="s">
        <v>532</v>
      </c>
      <c r="D261">
        <v>2032</v>
      </c>
      <c r="E261" t="s">
        <v>233</v>
      </c>
      <c r="F261">
        <v>288.94195371250117</v>
      </c>
      <c r="G261">
        <v>1100.0613239136328</v>
      </c>
      <c r="H261">
        <v>315.81036363343833</v>
      </c>
      <c r="I261">
        <v>894.36440432093957</v>
      </c>
      <c r="J261">
        <v>589.64587615416872</v>
      </c>
      <c r="K261">
        <v>1127.8430906779686</v>
      </c>
      <c r="L261">
        <v>352.28208517805103</v>
      </c>
      <c r="M261">
        <v>447.08003703507518</v>
      </c>
      <c r="N261">
        <v>862.50373925898077</v>
      </c>
      <c r="O261">
        <v>2183.3522676361945</v>
      </c>
      <c r="P261">
        <v>231.89314851014723</v>
      </c>
      <c r="Q261">
        <v>529.01295269798652</v>
      </c>
      <c r="R261">
        <v>1009.9163448389986</v>
      </c>
      <c r="S261">
        <v>379.22976525901151</v>
      </c>
      <c r="T261">
        <v>789.48043191021225</v>
      </c>
      <c r="U261">
        <v>389.06858613583722</v>
      </c>
      <c r="V261">
        <v>410.28816592612691</v>
      </c>
      <c r="W261">
        <v>1093.9511519620676</v>
      </c>
      <c r="X261">
        <v>164.77175267986001</v>
      </c>
      <c r="Y261">
        <v>166.58711964127127</v>
      </c>
      <c r="Z261">
        <v>1056.3921212155465</v>
      </c>
      <c r="AA261">
        <v>487.98848110970079</v>
      </c>
      <c r="AB261">
        <v>742.78240094165608</v>
      </c>
      <c r="AC261">
        <v>2302.8778355144568</v>
      </c>
      <c r="AD261">
        <v>295.98593213702293</v>
      </c>
      <c r="AE261">
        <v>467.10839135870117</v>
      </c>
      <c r="AF261">
        <v>451.48043153251626</v>
      </c>
    </row>
    <row r="262" spans="1:32" x14ac:dyDescent="0.25">
      <c r="A262" s="193" t="s">
        <v>538</v>
      </c>
      <c r="B262" s="193" t="str">
        <f t="shared" si="3"/>
        <v>2032#85-89</v>
      </c>
      <c r="C262" t="s">
        <v>532</v>
      </c>
      <c r="D262">
        <v>2032</v>
      </c>
      <c r="E262" t="s">
        <v>534</v>
      </c>
      <c r="F262">
        <v>169.56589478332546</v>
      </c>
      <c r="G262">
        <v>757.07322323049198</v>
      </c>
      <c r="H262">
        <v>206.55161348735351</v>
      </c>
      <c r="I262">
        <v>664.69679550675392</v>
      </c>
      <c r="J262">
        <v>361.97621472900323</v>
      </c>
      <c r="K262">
        <v>786.7481478675727</v>
      </c>
      <c r="L262">
        <v>239.7263072325257</v>
      </c>
      <c r="M262">
        <v>321.71014661078169</v>
      </c>
      <c r="N262">
        <v>525.55334560655683</v>
      </c>
      <c r="O262">
        <v>1280.9255365848271</v>
      </c>
      <c r="P262">
        <v>134.85089681918197</v>
      </c>
      <c r="Q262">
        <v>381.50155940095465</v>
      </c>
      <c r="R262">
        <v>627.71186936857293</v>
      </c>
      <c r="S262">
        <v>299.21573589910258</v>
      </c>
      <c r="T262">
        <v>422.33235620737656</v>
      </c>
      <c r="U262">
        <v>227.67091260379738</v>
      </c>
      <c r="V262">
        <v>261.3261706060058</v>
      </c>
      <c r="W262">
        <v>775.97969277813718</v>
      </c>
      <c r="X262">
        <v>133.95286756370268</v>
      </c>
      <c r="Y262">
        <v>117.98413377287096</v>
      </c>
      <c r="Z262">
        <v>673.86009727218925</v>
      </c>
      <c r="AA262">
        <v>337.81618338964535</v>
      </c>
      <c r="AB262">
        <v>494.6917075329219</v>
      </c>
      <c r="AC262">
        <v>1452.5735578591787</v>
      </c>
      <c r="AD262">
        <v>200.72937183680204</v>
      </c>
      <c r="AE262">
        <v>335.23061968845172</v>
      </c>
      <c r="AF262">
        <v>293.70057886642877</v>
      </c>
    </row>
    <row r="263" spans="1:32" x14ac:dyDescent="0.25">
      <c r="A263" s="193" t="s">
        <v>538</v>
      </c>
      <c r="B263" s="193" t="str">
        <f t="shared" si="3"/>
        <v>2032#90+</v>
      </c>
      <c r="C263" t="s">
        <v>532</v>
      </c>
      <c r="D263">
        <v>2032</v>
      </c>
      <c r="E263" t="s">
        <v>535</v>
      </c>
      <c r="F263">
        <v>49.353263137608238</v>
      </c>
      <c r="G263">
        <v>316.23188341095511</v>
      </c>
      <c r="H263">
        <v>153.66998470749564</v>
      </c>
      <c r="I263">
        <v>323.73218920820756</v>
      </c>
      <c r="J263">
        <v>195.18466143009744</v>
      </c>
      <c r="K263">
        <v>380.92043472130581</v>
      </c>
      <c r="L263">
        <v>61.651648975591101</v>
      </c>
      <c r="M263">
        <v>119.58835957872897</v>
      </c>
      <c r="N263">
        <v>188.01561278165218</v>
      </c>
      <c r="O263">
        <v>545.08059408972838</v>
      </c>
      <c r="P263">
        <v>74.872790917427665</v>
      </c>
      <c r="Q263">
        <v>153.86611960441979</v>
      </c>
      <c r="R263">
        <v>257.79824197299166</v>
      </c>
      <c r="S263">
        <v>169.18440886483631</v>
      </c>
      <c r="T263">
        <v>174.60331700545774</v>
      </c>
      <c r="U263">
        <v>56.096442974578764</v>
      </c>
      <c r="V263">
        <v>138.92988093064514</v>
      </c>
      <c r="W263">
        <v>356.14821207632747</v>
      </c>
      <c r="X263">
        <v>52.13273509766227</v>
      </c>
      <c r="Y263">
        <v>27.380383433273217</v>
      </c>
      <c r="Z263">
        <v>281.40025316045899</v>
      </c>
      <c r="AA263">
        <v>191.56017307605248</v>
      </c>
      <c r="AB263">
        <v>159.20417234206445</v>
      </c>
      <c r="AC263">
        <v>619.01088746475011</v>
      </c>
      <c r="AD263">
        <v>118.46738740619216</v>
      </c>
      <c r="AE263">
        <v>122.53181074700014</v>
      </c>
      <c r="AF263">
        <v>94.977082298854967</v>
      </c>
    </row>
    <row r="264" spans="1:32" x14ac:dyDescent="0.25">
      <c r="A264" s="193" t="s">
        <v>538</v>
      </c>
      <c r="B264" s="193" t="str">
        <f t="shared" si="3"/>
        <v>2033#0-15</v>
      </c>
      <c r="C264" t="s">
        <v>532</v>
      </c>
      <c r="D264">
        <v>2033</v>
      </c>
      <c r="E264" t="s">
        <v>181</v>
      </c>
      <c r="F264">
        <v>576.75204639714434</v>
      </c>
      <c r="G264">
        <v>6866.1107052202515</v>
      </c>
      <c r="H264">
        <v>995.94711582268201</v>
      </c>
      <c r="I264">
        <v>4934.2455388544804</v>
      </c>
      <c r="J264">
        <v>1365.2163776697039</v>
      </c>
      <c r="K264">
        <v>3459.9116352202168</v>
      </c>
      <c r="L264">
        <v>1365.7618038144874</v>
      </c>
      <c r="M264">
        <v>2305.8168763822296</v>
      </c>
      <c r="N264">
        <v>3578.3753576597815</v>
      </c>
      <c r="O264">
        <v>7221.75587408719</v>
      </c>
      <c r="P264">
        <v>867.82172240650243</v>
      </c>
      <c r="Q264">
        <v>1027.0418589165877</v>
      </c>
      <c r="R264">
        <v>2895.4021439795242</v>
      </c>
      <c r="S264">
        <v>927.35925045558361</v>
      </c>
      <c r="T264">
        <v>2053.666711881755</v>
      </c>
      <c r="U264">
        <v>3672.0630602354522</v>
      </c>
      <c r="V264">
        <v>1117.2369512931486</v>
      </c>
      <c r="W264">
        <v>4373.9951964642423</v>
      </c>
      <c r="X264">
        <v>408.08362873558599</v>
      </c>
      <c r="Y264">
        <v>647.53739145599479</v>
      </c>
      <c r="Z264">
        <v>3311.7603586712939</v>
      </c>
      <c r="AA264">
        <v>1886.653948868679</v>
      </c>
      <c r="AB264">
        <v>2872.5889768645729</v>
      </c>
      <c r="AC264">
        <v>7905.257955937981</v>
      </c>
      <c r="AD264">
        <v>417.87320418129389</v>
      </c>
      <c r="AE264">
        <v>1339.21016486794</v>
      </c>
      <c r="AF264">
        <v>1434.8762940970778</v>
      </c>
    </row>
    <row r="265" spans="1:32" x14ac:dyDescent="0.25">
      <c r="A265" s="193" t="s">
        <v>538</v>
      </c>
      <c r="B265" s="193" t="str">
        <f t="shared" si="3"/>
        <v>2033#16-19</v>
      </c>
      <c r="C265" t="s">
        <v>532</v>
      </c>
      <c r="D265">
        <v>2033</v>
      </c>
      <c r="E265" t="s">
        <v>533</v>
      </c>
      <c r="F265">
        <v>138.34408051151479</v>
      </c>
      <c r="G265">
        <v>1615.1806012758689</v>
      </c>
      <c r="H265">
        <v>274.70665085174409</v>
      </c>
      <c r="I265">
        <v>1143.5190976412848</v>
      </c>
      <c r="J265">
        <v>299.86202052595718</v>
      </c>
      <c r="K265">
        <v>851.7144278706146</v>
      </c>
      <c r="L265">
        <v>258.78171403548538</v>
      </c>
      <c r="M265">
        <v>611.51066931347418</v>
      </c>
      <c r="N265">
        <v>888.33016171110762</v>
      </c>
      <c r="O265">
        <v>1577.3178669148961</v>
      </c>
      <c r="P265">
        <v>236.5435031499897</v>
      </c>
      <c r="Q265">
        <v>272.97140144357354</v>
      </c>
      <c r="R265">
        <v>884.59031866548071</v>
      </c>
      <c r="S265">
        <v>219.27732551460497</v>
      </c>
      <c r="T265">
        <v>409.78351101683154</v>
      </c>
      <c r="U265">
        <v>856.64791913643717</v>
      </c>
      <c r="V265">
        <v>233.72244741044869</v>
      </c>
      <c r="W265">
        <v>1501.3146782915478</v>
      </c>
      <c r="X265">
        <v>96.182782676502143</v>
      </c>
      <c r="Y265">
        <v>123.80720248506921</v>
      </c>
      <c r="Z265">
        <v>717.13727053819389</v>
      </c>
      <c r="AA265">
        <v>486.82110711043595</v>
      </c>
      <c r="AB265">
        <v>770.66232919211177</v>
      </c>
      <c r="AC265">
        <v>1982.5902006221449</v>
      </c>
      <c r="AD265">
        <v>105.70468948215077</v>
      </c>
      <c r="AE265">
        <v>299.75881770349736</v>
      </c>
      <c r="AF265">
        <v>345.62781331253359</v>
      </c>
    </row>
    <row r="266" spans="1:32" x14ac:dyDescent="0.25">
      <c r="A266" s="193" t="s">
        <v>538</v>
      </c>
      <c r="B266" s="193" t="str">
        <f t="shared" ref="B266:B329" si="4">$D266&amp;"#"&amp;$E266</f>
        <v>2033#20-24</v>
      </c>
      <c r="C266" t="s">
        <v>532</v>
      </c>
      <c r="D266">
        <v>2033</v>
      </c>
      <c r="E266" t="s">
        <v>168</v>
      </c>
      <c r="F266">
        <v>114.37374499875406</v>
      </c>
      <c r="G266">
        <v>1552.4667753902961</v>
      </c>
      <c r="H266">
        <v>267.92782668572039</v>
      </c>
      <c r="I266">
        <v>919.18636851050451</v>
      </c>
      <c r="J266">
        <v>247.16213939766064</v>
      </c>
      <c r="K266">
        <v>1033.036695829165</v>
      </c>
      <c r="L266">
        <v>285.53565696872192</v>
      </c>
      <c r="M266">
        <v>488.26738986751735</v>
      </c>
      <c r="N266">
        <v>823.44666333165912</v>
      </c>
      <c r="O266">
        <v>2038.5424423214431</v>
      </c>
      <c r="P266">
        <v>227.94142342403364</v>
      </c>
      <c r="Q266">
        <v>225.99069245307851</v>
      </c>
      <c r="R266">
        <v>1363.1272882734329</v>
      </c>
      <c r="S266">
        <v>230.73699427536945</v>
      </c>
      <c r="T266">
        <v>384.93811130624175</v>
      </c>
      <c r="U266">
        <v>770.99179103636641</v>
      </c>
      <c r="V266">
        <v>253.76711831250742</v>
      </c>
      <c r="W266">
        <v>1262.1399938594755</v>
      </c>
      <c r="X266">
        <v>98.017400377228739</v>
      </c>
      <c r="Y266">
        <v>137.80258645904817</v>
      </c>
      <c r="Z266">
        <v>970.78313730783316</v>
      </c>
      <c r="AA266">
        <v>648.53256665468757</v>
      </c>
      <c r="AB266">
        <v>572.67081404618216</v>
      </c>
      <c r="AC266">
        <v>1982.4072592567049</v>
      </c>
      <c r="AD266">
        <v>142.03483333690235</v>
      </c>
      <c r="AE266">
        <v>357.9120834378121</v>
      </c>
      <c r="AF266">
        <v>323.94834712292425</v>
      </c>
    </row>
    <row r="267" spans="1:32" x14ac:dyDescent="0.25">
      <c r="A267" s="193" t="s">
        <v>538</v>
      </c>
      <c r="B267" s="193" t="str">
        <f t="shared" si="4"/>
        <v>2033#25-29</v>
      </c>
      <c r="C267" t="s">
        <v>532</v>
      </c>
      <c r="D267">
        <v>2033</v>
      </c>
      <c r="E267" t="s">
        <v>226</v>
      </c>
      <c r="F267">
        <v>102.16447358805804</v>
      </c>
      <c r="G267">
        <v>1705.0541142296868</v>
      </c>
      <c r="H267">
        <v>271.72246103877148</v>
      </c>
      <c r="I267">
        <v>936.47137467142238</v>
      </c>
      <c r="J267">
        <v>261.90607672564863</v>
      </c>
      <c r="K267">
        <v>1315.1548832066123</v>
      </c>
      <c r="L267">
        <v>321.59910419866179</v>
      </c>
      <c r="M267">
        <v>495.09979671846065</v>
      </c>
      <c r="N267">
        <v>900.40272969370858</v>
      </c>
      <c r="O267">
        <v>1972.7496830032733</v>
      </c>
      <c r="P267">
        <v>154.32353202976992</v>
      </c>
      <c r="Q267">
        <v>233.87474178376658</v>
      </c>
      <c r="R267">
        <v>947.91499014894225</v>
      </c>
      <c r="S267">
        <v>190.10924289184175</v>
      </c>
      <c r="T267">
        <v>351.16959809820537</v>
      </c>
      <c r="U267">
        <v>780.4195065473956</v>
      </c>
      <c r="V267">
        <v>222.34885707726863</v>
      </c>
      <c r="W267">
        <v>986.24132463670276</v>
      </c>
      <c r="X267">
        <v>96.914124782168983</v>
      </c>
      <c r="Y267">
        <v>133.37236806841338</v>
      </c>
      <c r="Z267">
        <v>932.31606786017142</v>
      </c>
      <c r="AA267">
        <v>522.6736658066967</v>
      </c>
      <c r="AB267">
        <v>621.38528082440371</v>
      </c>
      <c r="AC267">
        <v>2169.0979736025292</v>
      </c>
      <c r="AD267">
        <v>134.77814781995943</v>
      </c>
      <c r="AE267">
        <v>338.92520092373383</v>
      </c>
      <c r="AF267">
        <v>319.70439692696402</v>
      </c>
    </row>
    <row r="268" spans="1:32" x14ac:dyDescent="0.25">
      <c r="A268" s="193" t="s">
        <v>538</v>
      </c>
      <c r="B268" s="193" t="str">
        <f t="shared" si="4"/>
        <v>2033#30-34</v>
      </c>
      <c r="C268" t="s">
        <v>532</v>
      </c>
      <c r="D268">
        <v>2033</v>
      </c>
      <c r="E268" t="s">
        <v>227</v>
      </c>
      <c r="F268">
        <v>94.791400913536904</v>
      </c>
      <c r="G268">
        <v>1834.4003119283602</v>
      </c>
      <c r="H268">
        <v>305.67796209832898</v>
      </c>
      <c r="I268">
        <v>1071.6293764302077</v>
      </c>
      <c r="J268">
        <v>288.9866181860429</v>
      </c>
      <c r="K268">
        <v>1185.8155421025538</v>
      </c>
      <c r="L268">
        <v>386.27389130440741</v>
      </c>
      <c r="M268">
        <v>501.51266233053536</v>
      </c>
      <c r="N268">
        <v>943.61110666680997</v>
      </c>
      <c r="O268">
        <v>1847.7949105545545</v>
      </c>
      <c r="P268">
        <v>132.58020244821438</v>
      </c>
      <c r="Q268">
        <v>200.6152132160442</v>
      </c>
      <c r="R268">
        <v>845.83684790607799</v>
      </c>
      <c r="S268">
        <v>228.06069835799866</v>
      </c>
      <c r="T268">
        <v>375.70692431872806</v>
      </c>
      <c r="U268">
        <v>785.59758998377845</v>
      </c>
      <c r="V268">
        <v>323.58686054386942</v>
      </c>
      <c r="W268">
        <v>1145.276758699732</v>
      </c>
      <c r="X268">
        <v>108.0649768968502</v>
      </c>
      <c r="Y268">
        <v>171.82436891117706</v>
      </c>
      <c r="Z268">
        <v>852.72427322002477</v>
      </c>
      <c r="AA268">
        <v>529.92330776329834</v>
      </c>
      <c r="AB268">
        <v>652.10491548832488</v>
      </c>
      <c r="AC268">
        <v>2161.3339744334771</v>
      </c>
      <c r="AD268">
        <v>107.24020774287605</v>
      </c>
      <c r="AE268">
        <v>328.86592572690932</v>
      </c>
      <c r="AF268">
        <v>388.343483773049</v>
      </c>
    </row>
    <row r="269" spans="1:32" x14ac:dyDescent="0.25">
      <c r="A269" s="193" t="s">
        <v>538</v>
      </c>
      <c r="B269" s="193" t="str">
        <f t="shared" si="4"/>
        <v>2033#35-39</v>
      </c>
      <c r="C269" t="s">
        <v>532</v>
      </c>
      <c r="D269">
        <v>2033</v>
      </c>
      <c r="E269" t="s">
        <v>228</v>
      </c>
      <c r="F269">
        <v>127.20996804543304</v>
      </c>
      <c r="G269">
        <v>2338.6590753438381</v>
      </c>
      <c r="H269">
        <v>300.87063031930143</v>
      </c>
      <c r="I269">
        <v>1296.3705457718402</v>
      </c>
      <c r="J269">
        <v>401.69684405438892</v>
      </c>
      <c r="K269">
        <v>1249.5421100961769</v>
      </c>
      <c r="L269">
        <v>529.44890643203485</v>
      </c>
      <c r="M269">
        <v>605.2139199060091</v>
      </c>
      <c r="N269">
        <v>1212.6688079671001</v>
      </c>
      <c r="O269">
        <v>2200.4288478598592</v>
      </c>
      <c r="P269">
        <v>199.72940970788886</v>
      </c>
      <c r="Q269">
        <v>259.75891795514423</v>
      </c>
      <c r="R269">
        <v>1039.0436545182579</v>
      </c>
      <c r="S269">
        <v>263.7659024326955</v>
      </c>
      <c r="T269">
        <v>561.26122296042945</v>
      </c>
      <c r="U269">
        <v>1093.363138485222</v>
      </c>
      <c r="V269">
        <v>308.25395332899598</v>
      </c>
      <c r="W269">
        <v>1384.9477873226419</v>
      </c>
      <c r="X269">
        <v>98.801888540037154</v>
      </c>
      <c r="Y269">
        <v>189.24907105101903</v>
      </c>
      <c r="Z269">
        <v>955.03496568286619</v>
      </c>
      <c r="AA269">
        <v>666.1897676380986</v>
      </c>
      <c r="AB269">
        <v>762.89195918232258</v>
      </c>
      <c r="AC269">
        <v>2635.9814781178989</v>
      </c>
      <c r="AD269">
        <v>136.35040205960436</v>
      </c>
      <c r="AE269">
        <v>443.00050923109512</v>
      </c>
      <c r="AF269">
        <v>499.59126360594075</v>
      </c>
    </row>
    <row r="270" spans="1:32" x14ac:dyDescent="0.25">
      <c r="A270" s="193" t="s">
        <v>538</v>
      </c>
      <c r="B270" s="193" t="str">
        <f t="shared" si="4"/>
        <v>2033#40-44</v>
      </c>
      <c r="C270" t="s">
        <v>532</v>
      </c>
      <c r="D270">
        <v>2033</v>
      </c>
      <c r="E270" t="s">
        <v>229</v>
      </c>
      <c r="F270">
        <v>201.04371908875049</v>
      </c>
      <c r="G270">
        <v>2484.088384939334</v>
      </c>
      <c r="H270">
        <v>390.4995551729719</v>
      </c>
      <c r="I270">
        <v>1481.466832887008</v>
      </c>
      <c r="J270">
        <v>505.14173774149572</v>
      </c>
      <c r="K270">
        <v>1251.4820631022521</v>
      </c>
      <c r="L270">
        <v>551.17741669569978</v>
      </c>
      <c r="M270">
        <v>684.2333198051731</v>
      </c>
      <c r="N270">
        <v>1451.7099756952384</v>
      </c>
      <c r="O270">
        <v>2494.4497251642592</v>
      </c>
      <c r="P270">
        <v>232.85747861012777</v>
      </c>
      <c r="Q270">
        <v>376.84839053380017</v>
      </c>
      <c r="R270">
        <v>1062.9657078583923</v>
      </c>
      <c r="S270">
        <v>332.93794888498519</v>
      </c>
      <c r="T270">
        <v>683.58452910911922</v>
      </c>
      <c r="U270">
        <v>1187.7712276126858</v>
      </c>
      <c r="V270">
        <v>466.37645190447199</v>
      </c>
      <c r="W270">
        <v>1395.7553030212689</v>
      </c>
      <c r="X270">
        <v>171.21872859542935</v>
      </c>
      <c r="Y270">
        <v>192.16356528979944</v>
      </c>
      <c r="Z270">
        <v>1106.4760144649995</v>
      </c>
      <c r="AA270">
        <v>685.8488808083066</v>
      </c>
      <c r="AB270">
        <v>982.98619689862926</v>
      </c>
      <c r="AC270">
        <v>3046.8430402831236</v>
      </c>
      <c r="AD270">
        <v>147.53879274064582</v>
      </c>
      <c r="AE270">
        <v>438.06513846081782</v>
      </c>
      <c r="AF270">
        <v>621.33570229786824</v>
      </c>
    </row>
    <row r="271" spans="1:32" x14ac:dyDescent="0.25">
      <c r="A271" s="193" t="s">
        <v>538</v>
      </c>
      <c r="B271" s="193" t="str">
        <f t="shared" si="4"/>
        <v>2033#45-49</v>
      </c>
      <c r="C271" t="s">
        <v>532</v>
      </c>
      <c r="D271">
        <v>2033</v>
      </c>
      <c r="E271" t="s">
        <v>174</v>
      </c>
      <c r="F271">
        <v>185.24035115508013</v>
      </c>
      <c r="G271">
        <v>2356.8875101767553</v>
      </c>
      <c r="H271">
        <v>459.14585961316482</v>
      </c>
      <c r="I271">
        <v>1483.4707045580749</v>
      </c>
      <c r="J271">
        <v>486.44480985787987</v>
      </c>
      <c r="K271">
        <v>1339.4078236922967</v>
      </c>
      <c r="L271">
        <v>588.32572293923909</v>
      </c>
      <c r="M271">
        <v>826.9589598913517</v>
      </c>
      <c r="N271">
        <v>1365.5099379897495</v>
      </c>
      <c r="O271">
        <v>2566.7258142696719</v>
      </c>
      <c r="P271">
        <v>299.32991420167957</v>
      </c>
      <c r="Q271">
        <v>413.912179332736</v>
      </c>
      <c r="R271">
        <v>1101.7355300078793</v>
      </c>
      <c r="S271">
        <v>398.08902565594934</v>
      </c>
      <c r="T271">
        <v>707.0414837624844</v>
      </c>
      <c r="U271">
        <v>1251.2226207619931</v>
      </c>
      <c r="V271">
        <v>470.15719296563987</v>
      </c>
      <c r="W271">
        <v>1391.8488446245224</v>
      </c>
      <c r="X271">
        <v>194.03579533473811</v>
      </c>
      <c r="Y271">
        <v>194.17742506669614</v>
      </c>
      <c r="Z271">
        <v>1083.8686638254153</v>
      </c>
      <c r="AA271">
        <v>706.71520438084667</v>
      </c>
      <c r="AB271">
        <v>983.18733577419243</v>
      </c>
      <c r="AC271">
        <v>3097.5830602555111</v>
      </c>
      <c r="AD271">
        <v>188.96938064954549</v>
      </c>
      <c r="AE271">
        <v>491.24179271508297</v>
      </c>
      <c r="AF271">
        <v>524.24672916963164</v>
      </c>
    </row>
    <row r="272" spans="1:32" x14ac:dyDescent="0.25">
      <c r="A272" s="193" t="s">
        <v>538</v>
      </c>
      <c r="B272" s="193" t="str">
        <f t="shared" si="4"/>
        <v>2033#50-54</v>
      </c>
      <c r="C272" t="s">
        <v>532</v>
      </c>
      <c r="D272">
        <v>2033</v>
      </c>
      <c r="E272" t="s">
        <v>175</v>
      </c>
      <c r="F272">
        <v>265.98401896967857</v>
      </c>
      <c r="G272">
        <v>2176.4227515517523</v>
      </c>
      <c r="H272">
        <v>481.13767438990408</v>
      </c>
      <c r="I272">
        <v>1393.6516926497052</v>
      </c>
      <c r="J272">
        <v>547.44832320434614</v>
      </c>
      <c r="K272">
        <v>1465.25081351985</v>
      </c>
      <c r="L272">
        <v>557.32549265688863</v>
      </c>
      <c r="M272">
        <v>824.92221231970132</v>
      </c>
      <c r="N272">
        <v>1255.6413124589953</v>
      </c>
      <c r="O272">
        <v>2698.3135014329368</v>
      </c>
      <c r="P272">
        <v>343.07327522131129</v>
      </c>
      <c r="Q272">
        <v>513.60819938723694</v>
      </c>
      <c r="R272">
        <v>1124.6998790745984</v>
      </c>
      <c r="S272">
        <v>408.90815139281119</v>
      </c>
      <c r="T272">
        <v>742.87399535679083</v>
      </c>
      <c r="U272">
        <v>1100.3506442004436</v>
      </c>
      <c r="V272">
        <v>480.60607254193405</v>
      </c>
      <c r="W272">
        <v>1479.3234502735077</v>
      </c>
      <c r="X272">
        <v>191.65924875547455</v>
      </c>
      <c r="Y272">
        <v>190.90757988307752</v>
      </c>
      <c r="Z272">
        <v>1161.7747688137317</v>
      </c>
      <c r="AA272">
        <v>730.43197417647661</v>
      </c>
      <c r="AB272">
        <v>969.10412927924779</v>
      </c>
      <c r="AC272">
        <v>3331.5273325441367</v>
      </c>
      <c r="AD272">
        <v>202.5381840098334</v>
      </c>
      <c r="AE272">
        <v>569.55228551358732</v>
      </c>
      <c r="AF272">
        <v>504.5027158118088</v>
      </c>
    </row>
    <row r="273" spans="1:32" x14ac:dyDescent="0.25">
      <c r="A273" s="193" t="s">
        <v>538</v>
      </c>
      <c r="B273" s="193" t="str">
        <f t="shared" si="4"/>
        <v>2033#55-59</v>
      </c>
      <c r="C273" t="s">
        <v>532</v>
      </c>
      <c r="D273">
        <v>2033</v>
      </c>
      <c r="E273" t="s">
        <v>177</v>
      </c>
      <c r="F273">
        <v>220.28436602056303</v>
      </c>
      <c r="G273">
        <v>1796.9576824192482</v>
      </c>
      <c r="H273">
        <v>477.61461075864815</v>
      </c>
      <c r="I273">
        <v>1306.904374421923</v>
      </c>
      <c r="J273">
        <v>570.89490960453531</v>
      </c>
      <c r="K273">
        <v>1437.3431549497618</v>
      </c>
      <c r="L273">
        <v>451.7004972133542</v>
      </c>
      <c r="M273">
        <v>774.19679015699421</v>
      </c>
      <c r="N273">
        <v>1221.5054959145912</v>
      </c>
      <c r="O273">
        <v>2897.4282495295984</v>
      </c>
      <c r="P273">
        <v>326.50084694724683</v>
      </c>
      <c r="Q273">
        <v>563.28339717233177</v>
      </c>
      <c r="R273">
        <v>1165.5922931097637</v>
      </c>
      <c r="S273">
        <v>457.013680914411</v>
      </c>
      <c r="T273">
        <v>790.33233796169134</v>
      </c>
      <c r="U273">
        <v>720.44763701491956</v>
      </c>
      <c r="V273">
        <v>463.95970227383737</v>
      </c>
      <c r="W273">
        <v>1373.1210405724273</v>
      </c>
      <c r="X273">
        <v>188.19001694557068</v>
      </c>
      <c r="Y273">
        <v>219.08228369420158</v>
      </c>
      <c r="Z273">
        <v>1144.2339206405736</v>
      </c>
      <c r="AA273">
        <v>624.41058204588728</v>
      </c>
      <c r="AB273">
        <v>890.67591425799981</v>
      </c>
      <c r="AC273">
        <v>3448.9793861892758</v>
      </c>
      <c r="AD273">
        <v>289.40260307568803</v>
      </c>
      <c r="AE273">
        <v>565.27603197889607</v>
      </c>
      <c r="AF273">
        <v>580.19456781254439</v>
      </c>
    </row>
    <row r="274" spans="1:32" x14ac:dyDescent="0.25">
      <c r="A274" s="193" t="s">
        <v>538</v>
      </c>
      <c r="B274" s="193" t="str">
        <f t="shared" si="4"/>
        <v>2033#60-64</v>
      </c>
      <c r="C274" t="s">
        <v>532</v>
      </c>
      <c r="D274">
        <v>2033</v>
      </c>
      <c r="E274" t="s">
        <v>178</v>
      </c>
      <c r="F274">
        <v>292.68042277757797</v>
      </c>
      <c r="G274">
        <v>2163.5649249755552</v>
      </c>
      <c r="H274">
        <v>562.93671252880631</v>
      </c>
      <c r="I274">
        <v>1450.7660853965253</v>
      </c>
      <c r="J274">
        <v>695.69053639665833</v>
      </c>
      <c r="K274">
        <v>1741.7541991773969</v>
      </c>
      <c r="L274">
        <v>632.40241902748699</v>
      </c>
      <c r="M274">
        <v>952.1431480419235</v>
      </c>
      <c r="N274">
        <v>1448.531879682102</v>
      </c>
      <c r="O274">
        <v>3895.0677458377081</v>
      </c>
      <c r="P274">
        <v>390.35925012836049</v>
      </c>
      <c r="Q274">
        <v>716.6667908515127</v>
      </c>
      <c r="R274">
        <v>1427.3295327760211</v>
      </c>
      <c r="S274">
        <v>592.49626767422035</v>
      </c>
      <c r="T274">
        <v>1050.1852073733339</v>
      </c>
      <c r="U274">
        <v>731.52151872221361</v>
      </c>
      <c r="V274">
        <v>567.26961529672803</v>
      </c>
      <c r="W274">
        <v>1684.3587008272686</v>
      </c>
      <c r="X274">
        <v>304.68643138343344</v>
      </c>
      <c r="Y274">
        <v>274.74785587690292</v>
      </c>
      <c r="Z274">
        <v>1579.4917987794402</v>
      </c>
      <c r="AA274">
        <v>696.04856066711579</v>
      </c>
      <c r="AB274">
        <v>1107.7684362729215</v>
      </c>
      <c r="AC274">
        <v>3979.5054174766328</v>
      </c>
      <c r="AD274">
        <v>360.44241476860759</v>
      </c>
      <c r="AE274">
        <v>761.51361351162723</v>
      </c>
      <c r="AF274">
        <v>595.15733087252556</v>
      </c>
    </row>
    <row r="275" spans="1:32" x14ac:dyDescent="0.25">
      <c r="A275" s="193" t="s">
        <v>538</v>
      </c>
      <c r="B275" s="193" t="str">
        <f t="shared" si="4"/>
        <v>2033#65-69</v>
      </c>
      <c r="C275" t="s">
        <v>532</v>
      </c>
      <c r="D275">
        <v>2033</v>
      </c>
      <c r="E275" t="s">
        <v>230</v>
      </c>
      <c r="F275">
        <v>346.46455402144466</v>
      </c>
      <c r="G275">
        <v>2162.8100532271415</v>
      </c>
      <c r="H275">
        <v>678.86634677405641</v>
      </c>
      <c r="I275">
        <v>1493.2710482341308</v>
      </c>
      <c r="J275">
        <v>871.49299006579793</v>
      </c>
      <c r="K275">
        <v>1835.7290825059522</v>
      </c>
      <c r="L275">
        <v>635.89603382559721</v>
      </c>
      <c r="M275">
        <v>869.82772615536976</v>
      </c>
      <c r="N275">
        <v>1451.0105713712437</v>
      </c>
      <c r="O275">
        <v>4186.466624996011</v>
      </c>
      <c r="P275">
        <v>442.00237553523209</v>
      </c>
      <c r="Q275">
        <v>888.45938209704548</v>
      </c>
      <c r="R275">
        <v>1399.2277000839943</v>
      </c>
      <c r="S275">
        <v>617.87904094695114</v>
      </c>
      <c r="T275">
        <v>1216.7630239455871</v>
      </c>
      <c r="U275">
        <v>664.14305396260238</v>
      </c>
      <c r="V275">
        <v>600.42856163924489</v>
      </c>
      <c r="W275">
        <v>1952.824602992202</v>
      </c>
      <c r="X275">
        <v>346.46698581950045</v>
      </c>
      <c r="Y275">
        <v>294.08966614278313</v>
      </c>
      <c r="Z275">
        <v>1759.2066621401782</v>
      </c>
      <c r="AA275">
        <v>757.82636238839302</v>
      </c>
      <c r="AB275">
        <v>1155.3354569300702</v>
      </c>
      <c r="AC275">
        <v>4082.8744588127129</v>
      </c>
      <c r="AD275">
        <v>419.82475649723699</v>
      </c>
      <c r="AE275">
        <v>754.07346847119481</v>
      </c>
      <c r="AF275">
        <v>649.6642658862221</v>
      </c>
    </row>
    <row r="276" spans="1:32" x14ac:dyDescent="0.25">
      <c r="A276" s="193" t="s">
        <v>538</v>
      </c>
      <c r="B276" s="193" t="str">
        <f t="shared" si="4"/>
        <v>2033#70-74</v>
      </c>
      <c r="C276" t="s">
        <v>532</v>
      </c>
      <c r="D276">
        <v>2033</v>
      </c>
      <c r="E276" t="s">
        <v>231</v>
      </c>
      <c r="F276">
        <v>314.40857285670751</v>
      </c>
      <c r="G276">
        <v>1915.2086118172801</v>
      </c>
      <c r="H276">
        <v>556.26350331058995</v>
      </c>
      <c r="I276">
        <v>1319.6255696377243</v>
      </c>
      <c r="J276">
        <v>834.32385645520776</v>
      </c>
      <c r="K276">
        <v>1655.4520838151502</v>
      </c>
      <c r="L276">
        <v>571.89366570639118</v>
      </c>
      <c r="M276">
        <v>714.37084388278492</v>
      </c>
      <c r="N276">
        <v>1422.4304660851215</v>
      </c>
      <c r="O276">
        <v>3516.8893473208982</v>
      </c>
      <c r="P276">
        <v>385.19130375905399</v>
      </c>
      <c r="Q276">
        <v>798.24905857027238</v>
      </c>
      <c r="R276">
        <v>1281.4356434422177</v>
      </c>
      <c r="S276">
        <v>581.65619345728248</v>
      </c>
      <c r="T276">
        <v>1095.6972914752646</v>
      </c>
      <c r="U276">
        <v>571.51378057904321</v>
      </c>
      <c r="V276">
        <v>586.06429347379867</v>
      </c>
      <c r="W276">
        <v>1811.283795024302</v>
      </c>
      <c r="X276">
        <v>299.66735111502089</v>
      </c>
      <c r="Y276">
        <v>286.70524817815397</v>
      </c>
      <c r="Z276">
        <v>1613.9598950097895</v>
      </c>
      <c r="AA276">
        <v>677.75883785396945</v>
      </c>
      <c r="AB276">
        <v>1082.8435334170335</v>
      </c>
      <c r="AC276">
        <v>3467.1934698221294</v>
      </c>
      <c r="AD276">
        <v>374.56626572961642</v>
      </c>
      <c r="AE276">
        <v>680.5807487162557</v>
      </c>
      <c r="AF276">
        <v>618.82552213602571</v>
      </c>
    </row>
    <row r="277" spans="1:32" x14ac:dyDescent="0.25">
      <c r="A277" s="193" t="s">
        <v>538</v>
      </c>
      <c r="B277" s="193" t="str">
        <f t="shared" si="4"/>
        <v>2033#75-79</v>
      </c>
      <c r="C277" t="s">
        <v>532</v>
      </c>
      <c r="D277">
        <v>2033</v>
      </c>
      <c r="E277" t="s">
        <v>232</v>
      </c>
      <c r="F277">
        <v>303.03714783343707</v>
      </c>
      <c r="G277">
        <v>1512.8758772007313</v>
      </c>
      <c r="H277">
        <v>429.27001428010476</v>
      </c>
      <c r="I277">
        <v>1028.8809208062899</v>
      </c>
      <c r="J277">
        <v>687.04422485332111</v>
      </c>
      <c r="K277">
        <v>1282.4198362912537</v>
      </c>
      <c r="L277">
        <v>450.28323148552113</v>
      </c>
      <c r="M277">
        <v>513.15205605941708</v>
      </c>
      <c r="N277">
        <v>1089.6759453312304</v>
      </c>
      <c r="O277">
        <v>2821.6578653088295</v>
      </c>
      <c r="P277">
        <v>311.72750747978557</v>
      </c>
      <c r="Q277">
        <v>618.4206096447258</v>
      </c>
      <c r="R277">
        <v>1022.818350493138</v>
      </c>
      <c r="S277">
        <v>431.63471995455211</v>
      </c>
      <c r="T277">
        <v>937.8969292446626</v>
      </c>
      <c r="U277">
        <v>443.28044760073811</v>
      </c>
      <c r="V277">
        <v>502.6888010549859</v>
      </c>
      <c r="W277">
        <v>1380.8947232563451</v>
      </c>
      <c r="X277">
        <v>241.33483973426661</v>
      </c>
      <c r="Y277">
        <v>220.39145731189808</v>
      </c>
      <c r="Z277">
        <v>1143.3154127858334</v>
      </c>
      <c r="AA277">
        <v>523.36419462672438</v>
      </c>
      <c r="AB277">
        <v>912.67038246705806</v>
      </c>
      <c r="AC277">
        <v>2728.4895073960702</v>
      </c>
      <c r="AD277">
        <v>333.68938560921379</v>
      </c>
      <c r="AE277">
        <v>593.16587891559129</v>
      </c>
      <c r="AF277">
        <v>572.61148733279936</v>
      </c>
    </row>
    <row r="278" spans="1:32" x14ac:dyDescent="0.25">
      <c r="A278" s="193" t="s">
        <v>538</v>
      </c>
      <c r="B278" s="193" t="str">
        <f t="shared" si="4"/>
        <v>2033#80-84</v>
      </c>
      <c r="C278" t="s">
        <v>532</v>
      </c>
      <c r="D278">
        <v>2033</v>
      </c>
      <c r="E278" t="s">
        <v>233</v>
      </c>
      <c r="F278">
        <v>265.94373208150296</v>
      </c>
      <c r="G278">
        <v>1085.368895253469</v>
      </c>
      <c r="H278">
        <v>319.70496552824636</v>
      </c>
      <c r="I278">
        <v>899.31999994015712</v>
      </c>
      <c r="J278">
        <v>570.05771177488782</v>
      </c>
      <c r="K278">
        <v>1155.5250752729339</v>
      </c>
      <c r="L278">
        <v>346.48175333526382</v>
      </c>
      <c r="M278">
        <v>435.0235708652466</v>
      </c>
      <c r="N278">
        <v>820.89197309304495</v>
      </c>
      <c r="O278">
        <v>2179.8466285397008</v>
      </c>
      <c r="P278">
        <v>228.47165239069082</v>
      </c>
      <c r="Q278">
        <v>530.90826364931411</v>
      </c>
      <c r="R278">
        <v>980.25976256602644</v>
      </c>
      <c r="S278">
        <v>370.01042067496098</v>
      </c>
      <c r="T278">
        <v>761.50153875206138</v>
      </c>
      <c r="U278">
        <v>384.21416267870927</v>
      </c>
      <c r="V278">
        <v>437.15650278154726</v>
      </c>
      <c r="W278">
        <v>1062.6944367455653</v>
      </c>
      <c r="X278">
        <v>159.90590396216561</v>
      </c>
      <c r="Y278">
        <v>158.84729023483925</v>
      </c>
      <c r="Z278">
        <v>1029.9791555324855</v>
      </c>
      <c r="AA278">
        <v>474.60578397740335</v>
      </c>
      <c r="AB278">
        <v>747.50937305894058</v>
      </c>
      <c r="AC278">
        <v>2240.2753553725074</v>
      </c>
      <c r="AD278">
        <v>295.56993778597285</v>
      </c>
      <c r="AE278">
        <v>465.96622142262567</v>
      </c>
      <c r="AF278">
        <v>439.47663876984643</v>
      </c>
    </row>
    <row r="279" spans="1:32" x14ac:dyDescent="0.25">
      <c r="A279" s="193" t="s">
        <v>538</v>
      </c>
      <c r="B279" s="193" t="str">
        <f t="shared" si="4"/>
        <v>2033#85-89</v>
      </c>
      <c r="C279" t="s">
        <v>532</v>
      </c>
      <c r="D279">
        <v>2033</v>
      </c>
      <c r="E279" t="s">
        <v>534</v>
      </c>
      <c r="F279">
        <v>193.18186763717151</v>
      </c>
      <c r="G279">
        <v>805.64932936987611</v>
      </c>
      <c r="H279">
        <v>210.33971310107617</v>
      </c>
      <c r="I279">
        <v>691.4041757481275</v>
      </c>
      <c r="J279">
        <v>386.09937434173611</v>
      </c>
      <c r="K279">
        <v>803.11070706446503</v>
      </c>
      <c r="L279">
        <v>250.02464955432214</v>
      </c>
      <c r="M279">
        <v>344.25473811425445</v>
      </c>
      <c r="N279">
        <v>570.23821789056979</v>
      </c>
      <c r="O279">
        <v>1377.9184206329903</v>
      </c>
      <c r="P279">
        <v>141.39291475599993</v>
      </c>
      <c r="Q279">
        <v>377.7518069830615</v>
      </c>
      <c r="R279">
        <v>670.52585736806168</v>
      </c>
      <c r="S279">
        <v>299.63948309219739</v>
      </c>
      <c r="T279">
        <v>469.65505725918479</v>
      </c>
      <c r="U279">
        <v>239.28713942598336</v>
      </c>
      <c r="V279">
        <v>274.09196022206379</v>
      </c>
      <c r="W279">
        <v>830.16423551828984</v>
      </c>
      <c r="X279">
        <v>130.3018709453282</v>
      </c>
      <c r="Y279">
        <v>128.68277527139472</v>
      </c>
      <c r="Z279">
        <v>712.08129956133666</v>
      </c>
      <c r="AA279">
        <v>354.82442500184476</v>
      </c>
      <c r="AB279">
        <v>518.38844471532229</v>
      </c>
      <c r="AC279">
        <v>1549.3037435220908</v>
      </c>
      <c r="AD279">
        <v>207.21455957234269</v>
      </c>
      <c r="AE279">
        <v>352.58157005473629</v>
      </c>
      <c r="AF279">
        <v>296.7173360497527</v>
      </c>
    </row>
    <row r="280" spans="1:32" x14ac:dyDescent="0.25">
      <c r="A280" s="193" t="s">
        <v>538</v>
      </c>
      <c r="B280" s="193" t="str">
        <f t="shared" si="4"/>
        <v>2033#90+</v>
      </c>
      <c r="C280" t="s">
        <v>532</v>
      </c>
      <c r="D280">
        <v>2033</v>
      </c>
      <c r="E280" t="s">
        <v>535</v>
      </c>
      <c r="F280">
        <v>55.202615081426302</v>
      </c>
      <c r="G280">
        <v>333.30834268449655</v>
      </c>
      <c r="H280">
        <v>163.23111764508553</v>
      </c>
      <c r="I280">
        <v>335.72389262494687</v>
      </c>
      <c r="J280">
        <v>209.06220062961251</v>
      </c>
      <c r="K280">
        <v>418.3085204333687</v>
      </c>
      <c r="L280">
        <v>66.518554346704022</v>
      </c>
      <c r="M280">
        <v>126.79922186645572</v>
      </c>
      <c r="N280">
        <v>196.02814828810529</v>
      </c>
      <c r="O280">
        <v>583.44543651970071</v>
      </c>
      <c r="P280">
        <v>79.310703711100103</v>
      </c>
      <c r="Q280">
        <v>163.62318029106171</v>
      </c>
      <c r="R280">
        <v>274.71131307974838</v>
      </c>
      <c r="S280">
        <v>180.37386854536541</v>
      </c>
      <c r="T280">
        <v>188.87011408388668</v>
      </c>
      <c r="U280">
        <v>63.291243682947425</v>
      </c>
      <c r="V280">
        <v>145.45258087943662</v>
      </c>
      <c r="W280">
        <v>387.28956091353893</v>
      </c>
      <c r="X280">
        <v>59.508005279718859</v>
      </c>
      <c r="Y280">
        <v>30.866953314096797</v>
      </c>
      <c r="Z280">
        <v>297.42988664110584</v>
      </c>
      <c r="AA280">
        <v>211.55390980114095</v>
      </c>
      <c r="AB280">
        <v>174.01959576253586</v>
      </c>
      <c r="AC280">
        <v>666.35754863182842</v>
      </c>
      <c r="AD280">
        <v>126.56935511469811</v>
      </c>
      <c r="AE280">
        <v>129.35947078893292</v>
      </c>
      <c r="AF280">
        <v>109.2301778092737</v>
      </c>
    </row>
    <row r="281" spans="1:32" x14ac:dyDescent="0.25">
      <c r="A281" s="193" t="s">
        <v>538</v>
      </c>
      <c r="B281" s="193" t="str">
        <f t="shared" si="4"/>
        <v>2034#0-15</v>
      </c>
      <c r="C281" t="s">
        <v>532</v>
      </c>
      <c r="D281">
        <v>2034</v>
      </c>
      <c r="E281" t="s">
        <v>181</v>
      </c>
      <c r="F281">
        <v>550.84346837386443</v>
      </c>
      <c r="G281">
        <v>6893.7173000182702</v>
      </c>
      <c r="H281">
        <v>991.78939531836886</v>
      </c>
      <c r="I281">
        <v>4966.3490968762744</v>
      </c>
      <c r="J281">
        <v>1342.8452140679315</v>
      </c>
      <c r="K281">
        <v>3449.8036025026986</v>
      </c>
      <c r="L281">
        <v>1370.399982080158</v>
      </c>
      <c r="M281">
        <v>2364.3332522121609</v>
      </c>
      <c r="N281">
        <v>3567.0663652704693</v>
      </c>
      <c r="O281">
        <v>7184.285211387436</v>
      </c>
      <c r="P281">
        <v>848.06855078031788</v>
      </c>
      <c r="Q281">
        <v>1028.3162358995608</v>
      </c>
      <c r="R281">
        <v>2887.423542963179</v>
      </c>
      <c r="S281">
        <v>926.87828855830969</v>
      </c>
      <c r="T281">
        <v>2032.1192328404404</v>
      </c>
      <c r="U281">
        <v>3739.5371480690496</v>
      </c>
      <c r="V281">
        <v>1112.465704539889</v>
      </c>
      <c r="W281">
        <v>4434.716910943117</v>
      </c>
      <c r="X281">
        <v>398.57220893575436</v>
      </c>
      <c r="Y281">
        <v>656.71332868870172</v>
      </c>
      <c r="Z281">
        <v>3300.0149164134946</v>
      </c>
      <c r="AA281">
        <v>1895.7926687011964</v>
      </c>
      <c r="AB281">
        <v>2857.1271410390268</v>
      </c>
      <c r="AC281">
        <v>7878.0491451383386</v>
      </c>
      <c r="AD281">
        <v>411.18212713267417</v>
      </c>
      <c r="AE281">
        <v>1323.3772494298873</v>
      </c>
      <c r="AF281">
        <v>1438.3829624961836</v>
      </c>
    </row>
    <row r="282" spans="1:32" x14ac:dyDescent="0.25">
      <c r="A282" s="193" t="s">
        <v>538</v>
      </c>
      <c r="B282" s="193" t="str">
        <f t="shared" si="4"/>
        <v>2034#16-19</v>
      </c>
      <c r="C282" t="s">
        <v>532</v>
      </c>
      <c r="D282">
        <v>2034</v>
      </c>
      <c r="E282" t="s">
        <v>533</v>
      </c>
      <c r="F282">
        <v>148.23149503368342</v>
      </c>
      <c r="G282">
        <v>1585.9510828317289</v>
      </c>
      <c r="H282">
        <v>274.43525224837742</v>
      </c>
      <c r="I282">
        <v>1163.75665224776</v>
      </c>
      <c r="J282">
        <v>309.32885046581515</v>
      </c>
      <c r="K282">
        <v>824.78737075539721</v>
      </c>
      <c r="L282">
        <v>261.42636845920794</v>
      </c>
      <c r="M282">
        <v>622.06255972558199</v>
      </c>
      <c r="N282">
        <v>893.97549980319718</v>
      </c>
      <c r="O282">
        <v>1564.3226689986175</v>
      </c>
      <c r="P282">
        <v>258.50289074863923</v>
      </c>
      <c r="Q282">
        <v>274.51775027844479</v>
      </c>
      <c r="R282">
        <v>830.26219308549662</v>
      </c>
      <c r="S282">
        <v>227.09100615054069</v>
      </c>
      <c r="T282">
        <v>413.7155334580234</v>
      </c>
      <c r="U282">
        <v>862.94526018415115</v>
      </c>
      <c r="V282">
        <v>241.0057707060904</v>
      </c>
      <c r="W282">
        <v>1531.670336854058</v>
      </c>
      <c r="X282">
        <v>98.814366269133146</v>
      </c>
      <c r="Y282">
        <v>120.54770726068244</v>
      </c>
      <c r="Z282">
        <v>696.44870295197188</v>
      </c>
      <c r="AA282">
        <v>488.37131163121808</v>
      </c>
      <c r="AB282">
        <v>778.01262751540423</v>
      </c>
      <c r="AC282">
        <v>1973.7596062197044</v>
      </c>
      <c r="AD282">
        <v>93.233707365371998</v>
      </c>
      <c r="AE282">
        <v>302.91823908908088</v>
      </c>
      <c r="AF282">
        <v>347.24040207375748</v>
      </c>
    </row>
    <row r="283" spans="1:32" x14ac:dyDescent="0.25">
      <c r="A283" s="193" t="s">
        <v>538</v>
      </c>
      <c r="B283" s="193" t="str">
        <f t="shared" si="4"/>
        <v>2034#20-24</v>
      </c>
      <c r="C283" t="s">
        <v>532</v>
      </c>
      <c r="D283">
        <v>2034</v>
      </c>
      <c r="E283" t="s">
        <v>168</v>
      </c>
      <c r="F283">
        <v>116.86795262213587</v>
      </c>
      <c r="G283">
        <v>1604.6171860878267</v>
      </c>
      <c r="H283">
        <v>265.2991554252522</v>
      </c>
      <c r="I283">
        <v>939.63413764479799</v>
      </c>
      <c r="J283">
        <v>256.13348261186974</v>
      </c>
      <c r="K283">
        <v>1007.2603836605629</v>
      </c>
      <c r="L283">
        <v>281.77745479507132</v>
      </c>
      <c r="M283">
        <v>518.76757850118304</v>
      </c>
      <c r="N283">
        <v>832.58352265289318</v>
      </c>
      <c r="O283">
        <v>2040.743093332725</v>
      </c>
      <c r="P283">
        <v>212.07847223238574</v>
      </c>
      <c r="Q283">
        <v>208.42338263082354</v>
      </c>
      <c r="R283">
        <v>1371.3061877472821</v>
      </c>
      <c r="S283">
        <v>222.66130359249161</v>
      </c>
      <c r="T283">
        <v>391.48561720845646</v>
      </c>
      <c r="U283">
        <v>819.15744819808037</v>
      </c>
      <c r="V283">
        <v>254.97203042203245</v>
      </c>
      <c r="W283">
        <v>1253.7524875489698</v>
      </c>
      <c r="X283">
        <v>91.37349563872931</v>
      </c>
      <c r="Y283">
        <v>132.73692600760768</v>
      </c>
      <c r="Z283">
        <v>989.99562082027421</v>
      </c>
      <c r="AA283">
        <v>657.32224614124584</v>
      </c>
      <c r="AB283">
        <v>602.04702126958887</v>
      </c>
      <c r="AC283">
        <v>1920.5788758892882</v>
      </c>
      <c r="AD283">
        <v>135.54164388682281</v>
      </c>
      <c r="AE283">
        <v>362.38373149324843</v>
      </c>
      <c r="AF283">
        <v>317.22275336928135</v>
      </c>
    </row>
    <row r="284" spans="1:32" x14ac:dyDescent="0.25">
      <c r="A284" s="193" t="s">
        <v>538</v>
      </c>
      <c r="B284" s="193" t="str">
        <f t="shared" si="4"/>
        <v>2034#25-29</v>
      </c>
      <c r="C284" t="s">
        <v>532</v>
      </c>
      <c r="D284">
        <v>2034</v>
      </c>
      <c r="E284" t="s">
        <v>226</v>
      </c>
      <c r="F284">
        <v>99.342047619653343</v>
      </c>
      <c r="G284">
        <v>1797.2887380364043</v>
      </c>
      <c r="H284">
        <v>282.33911468485479</v>
      </c>
      <c r="I284">
        <v>978.85351945140985</v>
      </c>
      <c r="J284">
        <v>255.3227864853157</v>
      </c>
      <c r="K284">
        <v>1295.7323082961411</v>
      </c>
      <c r="L284">
        <v>336.35517498869717</v>
      </c>
      <c r="M284">
        <v>489.39817188996835</v>
      </c>
      <c r="N284">
        <v>931.12538226978018</v>
      </c>
      <c r="O284">
        <v>2003.9962615103586</v>
      </c>
      <c r="P284">
        <v>156.18771336207436</v>
      </c>
      <c r="Q284">
        <v>237.16475817003993</v>
      </c>
      <c r="R284">
        <v>965.89777652912335</v>
      </c>
      <c r="S284">
        <v>192.37970636749122</v>
      </c>
      <c r="T284">
        <v>349.57604051622565</v>
      </c>
      <c r="U284">
        <v>837.63589487339277</v>
      </c>
      <c r="V284">
        <v>241.75442796091457</v>
      </c>
      <c r="W284">
        <v>1032.1403293810274</v>
      </c>
      <c r="X284">
        <v>95.299254968803211</v>
      </c>
      <c r="Y284">
        <v>142.39646801277482</v>
      </c>
      <c r="Z284">
        <v>941.13970280922035</v>
      </c>
      <c r="AA284">
        <v>574.03554586941937</v>
      </c>
      <c r="AB284">
        <v>613.75842758451938</v>
      </c>
      <c r="AC284">
        <v>2205.1033196524249</v>
      </c>
      <c r="AD284">
        <v>133.4064749472488</v>
      </c>
      <c r="AE284">
        <v>336.04046202403532</v>
      </c>
      <c r="AF284">
        <v>311.04715140984229</v>
      </c>
    </row>
    <row r="285" spans="1:32" x14ac:dyDescent="0.25">
      <c r="A285" s="193" t="s">
        <v>538</v>
      </c>
      <c r="B285" s="193" t="str">
        <f t="shared" si="4"/>
        <v>2034#30-34</v>
      </c>
      <c r="C285" t="s">
        <v>532</v>
      </c>
      <c r="D285">
        <v>2034</v>
      </c>
      <c r="E285" t="s">
        <v>227</v>
      </c>
      <c r="F285">
        <v>95.102335135291369</v>
      </c>
      <c r="G285">
        <v>1790.6829605552857</v>
      </c>
      <c r="H285">
        <v>303.44769654133705</v>
      </c>
      <c r="I285">
        <v>1072.5489718670533</v>
      </c>
      <c r="J285">
        <v>284.43452322178558</v>
      </c>
      <c r="K285">
        <v>1206.636206928493</v>
      </c>
      <c r="L285">
        <v>352.80063093903823</v>
      </c>
      <c r="M285">
        <v>513.53778369224779</v>
      </c>
      <c r="N285">
        <v>938.44047034187167</v>
      </c>
      <c r="O285">
        <v>1865.2390033730674</v>
      </c>
      <c r="P285">
        <v>137.02906552509538</v>
      </c>
      <c r="Q285">
        <v>203.6213656523642</v>
      </c>
      <c r="R285">
        <v>852.58910276050199</v>
      </c>
      <c r="S285">
        <v>224.40136149927125</v>
      </c>
      <c r="T285">
        <v>362.21106631309988</v>
      </c>
      <c r="U285">
        <v>799.31344889796799</v>
      </c>
      <c r="V285">
        <v>295.18546811859812</v>
      </c>
      <c r="W285">
        <v>1114.0522499131232</v>
      </c>
      <c r="X285">
        <v>122.54490009332667</v>
      </c>
      <c r="Y285">
        <v>157.9140090645397</v>
      </c>
      <c r="Z285">
        <v>839.88505445439023</v>
      </c>
      <c r="AA285">
        <v>509.41920055367513</v>
      </c>
      <c r="AB285">
        <v>651.82923808076123</v>
      </c>
      <c r="AC285">
        <v>2160.4182001306453</v>
      </c>
      <c r="AD285">
        <v>107.76325403430911</v>
      </c>
      <c r="AE285">
        <v>329.1721050970674</v>
      </c>
      <c r="AF285">
        <v>391.85543359708072</v>
      </c>
    </row>
    <row r="286" spans="1:32" x14ac:dyDescent="0.25">
      <c r="A286" s="193" t="s">
        <v>538</v>
      </c>
      <c r="B286" s="193" t="str">
        <f t="shared" si="4"/>
        <v>2034#35-39</v>
      </c>
      <c r="C286" t="s">
        <v>532</v>
      </c>
      <c r="D286">
        <v>2034</v>
      </c>
      <c r="E286" t="s">
        <v>228</v>
      </c>
      <c r="F286">
        <v>125.43607544351424</v>
      </c>
      <c r="G286">
        <v>2300.9816477455984</v>
      </c>
      <c r="H286">
        <v>311.27776694923426</v>
      </c>
      <c r="I286">
        <v>1306.1086601736765</v>
      </c>
      <c r="J286">
        <v>383.16689427173685</v>
      </c>
      <c r="K286">
        <v>1239.259711619578</v>
      </c>
      <c r="L286">
        <v>549.56515692989603</v>
      </c>
      <c r="M286">
        <v>611.09822320723981</v>
      </c>
      <c r="N286">
        <v>1191.0227311126591</v>
      </c>
      <c r="O286">
        <v>2135.7261700461322</v>
      </c>
      <c r="P286">
        <v>184.00936064187803</v>
      </c>
      <c r="Q286">
        <v>265.70723395478319</v>
      </c>
      <c r="R286">
        <v>1011.8376833300197</v>
      </c>
      <c r="S286">
        <v>273.5044325698729</v>
      </c>
      <c r="T286">
        <v>547.43057966775837</v>
      </c>
      <c r="U286">
        <v>1081.1122355244152</v>
      </c>
      <c r="V286">
        <v>314.61825550016351</v>
      </c>
      <c r="W286">
        <v>1414.5178094604903</v>
      </c>
      <c r="X286">
        <v>95.558154286679155</v>
      </c>
      <c r="Y286">
        <v>200.38421861559365</v>
      </c>
      <c r="Z286">
        <v>926.7996558005359</v>
      </c>
      <c r="AA286">
        <v>664.41394927712827</v>
      </c>
      <c r="AB286">
        <v>743.7936682542329</v>
      </c>
      <c r="AC286">
        <v>2569.1782437594261</v>
      </c>
      <c r="AD286">
        <v>134.93226788541998</v>
      </c>
      <c r="AE286">
        <v>437.84617632941553</v>
      </c>
      <c r="AF286">
        <v>491.35500313283671</v>
      </c>
    </row>
    <row r="287" spans="1:32" x14ac:dyDescent="0.25">
      <c r="A287" s="193" t="s">
        <v>538</v>
      </c>
      <c r="B287" s="193" t="str">
        <f t="shared" si="4"/>
        <v>2034#40-44</v>
      </c>
      <c r="C287" t="s">
        <v>532</v>
      </c>
      <c r="D287">
        <v>2034</v>
      </c>
      <c r="E287" t="s">
        <v>229</v>
      </c>
      <c r="F287">
        <v>195.20490904430764</v>
      </c>
      <c r="G287">
        <v>2498.9457156011631</v>
      </c>
      <c r="H287">
        <v>372.38688112289645</v>
      </c>
      <c r="I287">
        <v>1432.5980815497269</v>
      </c>
      <c r="J287">
        <v>510.8317993917891</v>
      </c>
      <c r="K287">
        <v>1254.8195166223309</v>
      </c>
      <c r="L287">
        <v>547.94139401287839</v>
      </c>
      <c r="M287">
        <v>709.26899081711372</v>
      </c>
      <c r="N287">
        <v>1429.9967179845926</v>
      </c>
      <c r="O287">
        <v>2488.3183566308826</v>
      </c>
      <c r="P287">
        <v>222.88957700429452</v>
      </c>
      <c r="Q287">
        <v>351.62611384931506</v>
      </c>
      <c r="R287">
        <v>1069.4719038583066</v>
      </c>
      <c r="S287">
        <v>345.30448183087208</v>
      </c>
      <c r="T287">
        <v>689.26674379075052</v>
      </c>
      <c r="U287">
        <v>1234.0915336974681</v>
      </c>
      <c r="V287">
        <v>476.46190614025204</v>
      </c>
      <c r="W287">
        <v>1390.9005233065263</v>
      </c>
      <c r="X287">
        <v>158.68867216997057</v>
      </c>
      <c r="Y287">
        <v>186.26167074278857</v>
      </c>
      <c r="Z287">
        <v>1130.1544519922361</v>
      </c>
      <c r="AA287">
        <v>684.79437796205411</v>
      </c>
      <c r="AB287">
        <v>951.82067997673153</v>
      </c>
      <c r="AC287">
        <v>3071.3893240885136</v>
      </c>
      <c r="AD287">
        <v>145.95767852069224</v>
      </c>
      <c r="AE287">
        <v>434.44532217846074</v>
      </c>
      <c r="AF287">
        <v>613.32784936785208</v>
      </c>
    </row>
    <row r="288" spans="1:32" x14ac:dyDescent="0.25">
      <c r="A288" s="193" t="s">
        <v>538</v>
      </c>
      <c r="B288" s="193" t="str">
        <f t="shared" si="4"/>
        <v>2034#45-49</v>
      </c>
      <c r="C288" t="s">
        <v>532</v>
      </c>
      <c r="D288">
        <v>2034</v>
      </c>
      <c r="E288" t="s">
        <v>174</v>
      </c>
      <c r="F288">
        <v>171.81530128657511</v>
      </c>
      <c r="G288">
        <v>2356.5321384110857</v>
      </c>
      <c r="H288">
        <v>460.15072277957734</v>
      </c>
      <c r="I288">
        <v>1553.558535404643</v>
      </c>
      <c r="J288">
        <v>503.95690640670045</v>
      </c>
      <c r="K288">
        <v>1338.4346140062075</v>
      </c>
      <c r="L288">
        <v>594.85394983667311</v>
      </c>
      <c r="M288">
        <v>798.09026953828425</v>
      </c>
      <c r="N288">
        <v>1399.7575260406516</v>
      </c>
      <c r="O288">
        <v>2593.6544958986087</v>
      </c>
      <c r="P288">
        <v>309.7066170007854</v>
      </c>
      <c r="Q288">
        <v>417.41471406293255</v>
      </c>
      <c r="R288">
        <v>1096.2054854911451</v>
      </c>
      <c r="S288">
        <v>371.20689979839472</v>
      </c>
      <c r="T288">
        <v>719.07043944122483</v>
      </c>
      <c r="U288">
        <v>1286.1874930028398</v>
      </c>
      <c r="V288">
        <v>493.82007308489739</v>
      </c>
      <c r="W288">
        <v>1445.6555076282152</v>
      </c>
      <c r="X288">
        <v>178.13599140496339</v>
      </c>
      <c r="Y288">
        <v>205.56552058545191</v>
      </c>
      <c r="Z288">
        <v>1087.3052245717138</v>
      </c>
      <c r="AA288">
        <v>729.58612875991025</v>
      </c>
      <c r="AB288">
        <v>990.88320403091802</v>
      </c>
      <c r="AC288">
        <v>3135.9410761645404</v>
      </c>
      <c r="AD288">
        <v>187.87154514002668</v>
      </c>
      <c r="AE288">
        <v>499.68292000591083</v>
      </c>
      <c r="AF288">
        <v>549.12877778223174</v>
      </c>
    </row>
    <row r="289" spans="1:32" x14ac:dyDescent="0.25">
      <c r="A289" s="193" t="s">
        <v>538</v>
      </c>
      <c r="B289" s="193" t="str">
        <f t="shared" si="4"/>
        <v>2034#50-54</v>
      </c>
      <c r="C289" t="s">
        <v>532</v>
      </c>
      <c r="D289">
        <v>2034</v>
      </c>
      <c r="E289" t="s">
        <v>175</v>
      </c>
      <c r="F289">
        <v>258.71761595521917</v>
      </c>
      <c r="G289">
        <v>2284.3612707039283</v>
      </c>
      <c r="H289">
        <v>477.28318124184545</v>
      </c>
      <c r="I289">
        <v>1393.0827990633745</v>
      </c>
      <c r="J289">
        <v>550.13469486308725</v>
      </c>
      <c r="K289">
        <v>1397.9127385307202</v>
      </c>
      <c r="L289">
        <v>546.10062094072111</v>
      </c>
      <c r="M289">
        <v>859.69935623123115</v>
      </c>
      <c r="N289">
        <v>1274.5795610588164</v>
      </c>
      <c r="O289">
        <v>2746.2246794372736</v>
      </c>
      <c r="P289">
        <v>327.24925996589297</v>
      </c>
      <c r="Q289">
        <v>510.5277484651034</v>
      </c>
      <c r="R289">
        <v>1143.6286995391147</v>
      </c>
      <c r="S289">
        <v>424.91361656661491</v>
      </c>
      <c r="T289">
        <v>742.38157017938818</v>
      </c>
      <c r="U289">
        <v>1145.0064542780019</v>
      </c>
      <c r="V289">
        <v>453.85179096717843</v>
      </c>
      <c r="W289">
        <v>1466.8734607835754</v>
      </c>
      <c r="X289">
        <v>201.753399512123</v>
      </c>
      <c r="Y289">
        <v>188.98393051170459</v>
      </c>
      <c r="Z289">
        <v>1146.4407773607004</v>
      </c>
      <c r="AA289">
        <v>751.01432080169104</v>
      </c>
      <c r="AB289">
        <v>975.34344546067632</v>
      </c>
      <c r="AC289">
        <v>3279.40877526248</v>
      </c>
      <c r="AD289">
        <v>194.41039303432598</v>
      </c>
      <c r="AE289">
        <v>546.38885633282212</v>
      </c>
      <c r="AF289">
        <v>514.42362586048785</v>
      </c>
    </row>
    <row r="290" spans="1:32" x14ac:dyDescent="0.25">
      <c r="A290" s="193" t="s">
        <v>538</v>
      </c>
      <c r="B290" s="193" t="str">
        <f t="shared" si="4"/>
        <v>2034#55-59</v>
      </c>
      <c r="C290" t="s">
        <v>532</v>
      </c>
      <c r="D290">
        <v>2034</v>
      </c>
      <c r="E290" t="s">
        <v>177</v>
      </c>
      <c r="F290">
        <v>237.08130215853083</v>
      </c>
      <c r="G290">
        <v>1825.1752052126135</v>
      </c>
      <c r="H290">
        <v>488.16651774424486</v>
      </c>
      <c r="I290">
        <v>1323.3542216333481</v>
      </c>
      <c r="J290">
        <v>550.54450219827754</v>
      </c>
      <c r="K290">
        <v>1421.2742701014267</v>
      </c>
      <c r="L290">
        <v>481.38241475296337</v>
      </c>
      <c r="M290">
        <v>806.88741054567265</v>
      </c>
      <c r="N290">
        <v>1256.6620256317976</v>
      </c>
      <c r="O290">
        <v>2823.9102153945846</v>
      </c>
      <c r="P290">
        <v>327.46840607436332</v>
      </c>
      <c r="Q290">
        <v>560.62787805430548</v>
      </c>
      <c r="R290">
        <v>1118.562377293224</v>
      </c>
      <c r="S290">
        <v>444.98160805030852</v>
      </c>
      <c r="T290">
        <v>783.5334815100548</v>
      </c>
      <c r="U290">
        <v>764.61250594879073</v>
      </c>
      <c r="V290">
        <v>479.53246594960513</v>
      </c>
      <c r="W290">
        <v>1381.7244330146023</v>
      </c>
      <c r="X290">
        <v>178.77722073064723</v>
      </c>
      <c r="Y290">
        <v>200.27442074671924</v>
      </c>
      <c r="Z290">
        <v>1162.5195975182112</v>
      </c>
      <c r="AA290">
        <v>649.39327593414009</v>
      </c>
      <c r="AB290">
        <v>904.08743909105397</v>
      </c>
      <c r="AC290">
        <v>3354.293690974464</v>
      </c>
      <c r="AD290">
        <v>274.47694582304814</v>
      </c>
      <c r="AE290">
        <v>551.95425116155707</v>
      </c>
      <c r="AF290">
        <v>554.44721372316474</v>
      </c>
    </row>
    <row r="291" spans="1:32" x14ac:dyDescent="0.25">
      <c r="A291" s="193" t="s">
        <v>538</v>
      </c>
      <c r="B291" s="193" t="str">
        <f t="shared" si="4"/>
        <v>2034#60-64</v>
      </c>
      <c r="C291" t="s">
        <v>532</v>
      </c>
      <c r="D291">
        <v>2034</v>
      </c>
      <c r="E291" t="s">
        <v>178</v>
      </c>
      <c r="F291">
        <v>271.31978962849178</v>
      </c>
      <c r="G291">
        <v>2080.0083622283155</v>
      </c>
      <c r="H291">
        <v>575.92654045869222</v>
      </c>
      <c r="I291">
        <v>1377.1554565738575</v>
      </c>
      <c r="J291">
        <v>674.53457469035789</v>
      </c>
      <c r="K291">
        <v>1734.5989221871787</v>
      </c>
      <c r="L291">
        <v>602.96957978214709</v>
      </c>
      <c r="M291">
        <v>944.57505360800769</v>
      </c>
      <c r="N291">
        <v>1392.5665832603481</v>
      </c>
      <c r="O291">
        <v>3765.1563822777894</v>
      </c>
      <c r="P291">
        <v>385.68556377132495</v>
      </c>
      <c r="Q291">
        <v>700.61261214952742</v>
      </c>
      <c r="R291">
        <v>1380.0370116900954</v>
      </c>
      <c r="S291">
        <v>589.76622937256525</v>
      </c>
      <c r="T291">
        <v>1016.9044408822385</v>
      </c>
      <c r="U291">
        <v>733.79669676909134</v>
      </c>
      <c r="V291">
        <v>559.56465859525247</v>
      </c>
      <c r="W291">
        <v>1656.2989899639153</v>
      </c>
      <c r="X291">
        <v>293.85438173406976</v>
      </c>
      <c r="Y291">
        <v>258.60264520795579</v>
      </c>
      <c r="Z291">
        <v>1485.4627025664408</v>
      </c>
      <c r="AA291">
        <v>667.97557172059783</v>
      </c>
      <c r="AB291">
        <v>1093.1499362791346</v>
      </c>
      <c r="AC291">
        <v>3931.9115915328048</v>
      </c>
      <c r="AD291">
        <v>348.09867016471969</v>
      </c>
      <c r="AE291">
        <v>736.31028956708496</v>
      </c>
      <c r="AF291">
        <v>593.26332791189918</v>
      </c>
    </row>
    <row r="292" spans="1:32" x14ac:dyDescent="0.25">
      <c r="A292" s="193" t="s">
        <v>538</v>
      </c>
      <c r="B292" s="193" t="str">
        <f t="shared" si="4"/>
        <v>2034#65-69</v>
      </c>
      <c r="C292" t="s">
        <v>532</v>
      </c>
      <c r="D292">
        <v>2034</v>
      </c>
      <c r="E292" t="s">
        <v>230</v>
      </c>
      <c r="F292">
        <v>337.43016455210272</v>
      </c>
      <c r="G292">
        <v>2196.6063474707071</v>
      </c>
      <c r="H292">
        <v>643.36534060687768</v>
      </c>
      <c r="I292">
        <v>1542.2605384028775</v>
      </c>
      <c r="J292">
        <v>845.34725653890655</v>
      </c>
      <c r="K292">
        <v>1825.1164443894841</v>
      </c>
      <c r="L292">
        <v>650.27650822725582</v>
      </c>
      <c r="M292">
        <v>860.80725299722792</v>
      </c>
      <c r="N292">
        <v>1482.1728253535312</v>
      </c>
      <c r="O292">
        <v>4220.916096911069</v>
      </c>
      <c r="P292">
        <v>435.68407924154724</v>
      </c>
      <c r="Q292">
        <v>872.74302039765871</v>
      </c>
      <c r="R292">
        <v>1432.9994561302428</v>
      </c>
      <c r="S292">
        <v>607.69196593114111</v>
      </c>
      <c r="T292">
        <v>1187.4544237233388</v>
      </c>
      <c r="U292">
        <v>674.04030982595191</v>
      </c>
      <c r="V292">
        <v>612.66815466174</v>
      </c>
      <c r="W292">
        <v>1971.4903703593261</v>
      </c>
      <c r="X292">
        <v>345.97427694903411</v>
      </c>
      <c r="Y292">
        <v>309.64658259509417</v>
      </c>
      <c r="Z292">
        <v>1758.5897950633062</v>
      </c>
      <c r="AA292">
        <v>739.15006940136925</v>
      </c>
      <c r="AB292">
        <v>1152.4609100056241</v>
      </c>
      <c r="AC292">
        <v>4034.9464700356702</v>
      </c>
      <c r="AD292">
        <v>390.60794923405945</v>
      </c>
      <c r="AE292">
        <v>759.00762833649424</v>
      </c>
      <c r="AF292">
        <v>642.57598961071653</v>
      </c>
    </row>
    <row r="293" spans="1:32" x14ac:dyDescent="0.25">
      <c r="A293" s="193" t="s">
        <v>538</v>
      </c>
      <c r="B293" s="193" t="str">
        <f t="shared" si="4"/>
        <v>2034#70-74</v>
      </c>
      <c r="C293" t="s">
        <v>532</v>
      </c>
      <c r="D293">
        <v>2034</v>
      </c>
      <c r="E293" t="s">
        <v>231</v>
      </c>
      <c r="F293">
        <v>316.38684301452065</v>
      </c>
      <c r="G293">
        <v>1960.5387568023129</v>
      </c>
      <c r="H293">
        <v>584.10127108192796</v>
      </c>
      <c r="I293">
        <v>1378.2830694846298</v>
      </c>
      <c r="J293">
        <v>862.85063611249552</v>
      </c>
      <c r="K293">
        <v>1705.5205851757257</v>
      </c>
      <c r="L293">
        <v>594.12724221819246</v>
      </c>
      <c r="M293">
        <v>749.83739056049046</v>
      </c>
      <c r="N293">
        <v>1397.453160083408</v>
      </c>
      <c r="O293">
        <v>3622.6772943922006</v>
      </c>
      <c r="P293">
        <v>378.63547795681387</v>
      </c>
      <c r="Q293">
        <v>817.12448440810442</v>
      </c>
      <c r="R293">
        <v>1322.9860116368379</v>
      </c>
      <c r="S293">
        <v>584.03873474744535</v>
      </c>
      <c r="T293">
        <v>1121.3649072460794</v>
      </c>
      <c r="U293">
        <v>596.59040524784996</v>
      </c>
      <c r="V293">
        <v>614.05557217372325</v>
      </c>
      <c r="W293">
        <v>1793.7418467213147</v>
      </c>
      <c r="X293">
        <v>295.38204341726953</v>
      </c>
      <c r="Y293">
        <v>282.96627018822022</v>
      </c>
      <c r="Z293">
        <v>1679.4957121714347</v>
      </c>
      <c r="AA293">
        <v>723.66125773248973</v>
      </c>
      <c r="AB293">
        <v>1103.3083848240888</v>
      </c>
      <c r="AC293">
        <v>3633.1520519446804</v>
      </c>
      <c r="AD293">
        <v>409.52033787554336</v>
      </c>
      <c r="AE293">
        <v>701.85120823565853</v>
      </c>
      <c r="AF293">
        <v>622.95725611297553</v>
      </c>
    </row>
    <row r="294" spans="1:32" x14ac:dyDescent="0.25">
      <c r="A294" s="193" t="s">
        <v>538</v>
      </c>
      <c r="B294" s="193" t="str">
        <f t="shared" si="4"/>
        <v>2034#75-79</v>
      </c>
      <c r="C294" t="s">
        <v>532</v>
      </c>
      <c r="D294">
        <v>2034</v>
      </c>
      <c r="E294" t="s">
        <v>232</v>
      </c>
      <c r="F294">
        <v>294.42463125951031</v>
      </c>
      <c r="G294">
        <v>1558.9260988399631</v>
      </c>
      <c r="H294">
        <v>451.75147849343557</v>
      </c>
      <c r="I294">
        <v>1083.8441756388927</v>
      </c>
      <c r="J294">
        <v>709.43858857233533</v>
      </c>
      <c r="K294">
        <v>1336.429155187835</v>
      </c>
      <c r="L294">
        <v>450.90761759384566</v>
      </c>
      <c r="M294">
        <v>557.24951818109423</v>
      </c>
      <c r="N294">
        <v>1159.5738138564648</v>
      </c>
      <c r="O294">
        <v>2887.7195062033361</v>
      </c>
      <c r="P294">
        <v>323.85795054283449</v>
      </c>
      <c r="Q294">
        <v>653.73036500648504</v>
      </c>
      <c r="R294">
        <v>1023.2811158952672</v>
      </c>
      <c r="S294">
        <v>443.46320724025497</v>
      </c>
      <c r="T294">
        <v>964.43107837993409</v>
      </c>
      <c r="U294">
        <v>452.75979794387479</v>
      </c>
      <c r="V294">
        <v>515.94337777186593</v>
      </c>
      <c r="W294">
        <v>1432.3902553938756</v>
      </c>
      <c r="X294">
        <v>249.02705575801443</v>
      </c>
      <c r="Y294">
        <v>219.0061865379086</v>
      </c>
      <c r="Z294">
        <v>1155.2130360644669</v>
      </c>
      <c r="AA294">
        <v>533.80604924029831</v>
      </c>
      <c r="AB294">
        <v>919.77350048661174</v>
      </c>
      <c r="AC294">
        <v>2769.3699303907906</v>
      </c>
      <c r="AD294">
        <v>313.55089869182984</v>
      </c>
      <c r="AE294">
        <v>594.87562944905608</v>
      </c>
      <c r="AF294">
        <v>567.41440579796586</v>
      </c>
    </row>
    <row r="295" spans="1:32" x14ac:dyDescent="0.25">
      <c r="A295" s="193" t="s">
        <v>538</v>
      </c>
      <c r="B295" s="193" t="str">
        <f t="shared" si="4"/>
        <v>2034#80-84</v>
      </c>
      <c r="C295" t="s">
        <v>532</v>
      </c>
      <c r="D295">
        <v>2034</v>
      </c>
      <c r="E295" t="s">
        <v>233</v>
      </c>
      <c r="F295">
        <v>256.63328773608794</v>
      </c>
      <c r="G295">
        <v>1109.249281262571</v>
      </c>
      <c r="H295">
        <v>330.65885520861218</v>
      </c>
      <c r="I295">
        <v>898.23877092959128</v>
      </c>
      <c r="J295">
        <v>541.57753229822561</v>
      </c>
      <c r="K295">
        <v>1150.9646590517839</v>
      </c>
      <c r="L295">
        <v>343.90404270588152</v>
      </c>
      <c r="M295">
        <v>427.50115091422697</v>
      </c>
      <c r="N295">
        <v>818.16227834516235</v>
      </c>
      <c r="O295">
        <v>2157.2123906131383</v>
      </c>
      <c r="P295">
        <v>216.40286188215731</v>
      </c>
      <c r="Q295">
        <v>527.65904366257519</v>
      </c>
      <c r="R295">
        <v>977.37346406057895</v>
      </c>
      <c r="S295">
        <v>358.61700035944477</v>
      </c>
      <c r="T295">
        <v>770.26201551760403</v>
      </c>
      <c r="U295">
        <v>373.29297168232597</v>
      </c>
      <c r="V295">
        <v>434.78097123419747</v>
      </c>
      <c r="W295">
        <v>1081.4439863314919</v>
      </c>
      <c r="X295">
        <v>157.1479528272161</v>
      </c>
      <c r="Y295">
        <v>169.11728731044738</v>
      </c>
      <c r="Z295">
        <v>1018.2506298839651</v>
      </c>
      <c r="AA295">
        <v>462.29888123947649</v>
      </c>
      <c r="AB295">
        <v>749.3884600992111</v>
      </c>
      <c r="AC295">
        <v>2240.4647693588186</v>
      </c>
      <c r="AD295">
        <v>301.76762829314282</v>
      </c>
      <c r="AE295">
        <v>466.46694391745075</v>
      </c>
      <c r="AF295">
        <v>441.29423718654238</v>
      </c>
    </row>
    <row r="296" spans="1:32" x14ac:dyDescent="0.25">
      <c r="A296" s="193" t="s">
        <v>538</v>
      </c>
      <c r="B296" s="193" t="str">
        <f t="shared" si="4"/>
        <v>2034#85-89</v>
      </c>
      <c r="C296" t="s">
        <v>532</v>
      </c>
      <c r="D296">
        <v>2034</v>
      </c>
      <c r="E296" t="s">
        <v>534</v>
      </c>
      <c r="F296">
        <v>213.26053001789995</v>
      </c>
      <c r="G296">
        <v>826.44109286708499</v>
      </c>
      <c r="H296">
        <v>202.89388026763885</v>
      </c>
      <c r="I296">
        <v>686.73469384948407</v>
      </c>
      <c r="J296">
        <v>404.253952266395</v>
      </c>
      <c r="K296">
        <v>823.98494737166084</v>
      </c>
      <c r="L296">
        <v>237.94269873772555</v>
      </c>
      <c r="M296">
        <v>347.13581320800267</v>
      </c>
      <c r="N296">
        <v>578.04815498490302</v>
      </c>
      <c r="O296">
        <v>1427.3477720435321</v>
      </c>
      <c r="P296">
        <v>150.58951006551075</v>
      </c>
      <c r="Q296">
        <v>360.93694214815173</v>
      </c>
      <c r="R296">
        <v>693.90540251863149</v>
      </c>
      <c r="S296">
        <v>303.76340760115323</v>
      </c>
      <c r="T296">
        <v>483.64442387012878</v>
      </c>
      <c r="U296">
        <v>256.74296779088542</v>
      </c>
      <c r="V296">
        <v>278.35395102093264</v>
      </c>
      <c r="W296">
        <v>841.78185761333305</v>
      </c>
      <c r="X296">
        <v>133.91019696867562</v>
      </c>
      <c r="Y296">
        <v>128.23769235443993</v>
      </c>
      <c r="Z296">
        <v>742.01475290443022</v>
      </c>
      <c r="AA296">
        <v>370.84523748564857</v>
      </c>
      <c r="AB296">
        <v>559.8236171859337</v>
      </c>
      <c r="AC296">
        <v>1613.8696203314751</v>
      </c>
      <c r="AD296">
        <v>204.89166744956302</v>
      </c>
      <c r="AE296">
        <v>356.08891489617281</v>
      </c>
      <c r="AF296">
        <v>314.73296615109319</v>
      </c>
    </row>
    <row r="297" spans="1:32" x14ac:dyDescent="0.25">
      <c r="A297" s="193" t="s">
        <v>538</v>
      </c>
      <c r="B297" s="193" t="str">
        <f t="shared" si="4"/>
        <v>2034#90+</v>
      </c>
      <c r="C297" t="s">
        <v>532</v>
      </c>
      <c r="D297">
        <v>2034</v>
      </c>
      <c r="E297" t="s">
        <v>535</v>
      </c>
      <c r="F297">
        <v>56.559333770631497</v>
      </c>
      <c r="G297">
        <v>353.3397009954536</v>
      </c>
      <c r="H297">
        <v>176.79875544352336</v>
      </c>
      <c r="I297">
        <v>353.1295013854139</v>
      </c>
      <c r="J297">
        <v>224.43126381322082</v>
      </c>
      <c r="K297">
        <v>451.30708366915405</v>
      </c>
      <c r="L297">
        <v>78.692336205678501</v>
      </c>
      <c r="M297">
        <v>138.40503023961904</v>
      </c>
      <c r="N297">
        <v>217.79559781153978</v>
      </c>
      <c r="O297">
        <v>633.61058512559907</v>
      </c>
      <c r="P297">
        <v>83.65136018301493</v>
      </c>
      <c r="Q297">
        <v>181.17466019436245</v>
      </c>
      <c r="R297">
        <v>295.48891913512284</v>
      </c>
      <c r="S297">
        <v>191.92010789175947</v>
      </c>
      <c r="T297">
        <v>199.61464637078791</v>
      </c>
      <c r="U297">
        <v>69.121992497468682</v>
      </c>
      <c r="V297">
        <v>156.90460393427009</v>
      </c>
      <c r="W297">
        <v>410.500433889872</v>
      </c>
      <c r="X297">
        <v>63.199472127998931</v>
      </c>
      <c r="Y297">
        <v>33.555792883103038</v>
      </c>
      <c r="Z297">
        <v>325.18323112446012</v>
      </c>
      <c r="AA297">
        <v>233.52701906870496</v>
      </c>
      <c r="AB297">
        <v>186.21311637917285</v>
      </c>
      <c r="AC297">
        <v>693.19787507874673</v>
      </c>
      <c r="AD297">
        <v>137.00759387343874</v>
      </c>
      <c r="AE297">
        <v>137.53118393417492</v>
      </c>
      <c r="AF297">
        <v>117.14911881376857</v>
      </c>
    </row>
    <row r="298" spans="1:32" x14ac:dyDescent="0.25">
      <c r="A298" s="193" t="s">
        <v>538</v>
      </c>
      <c r="B298" s="193" t="str">
        <f t="shared" si="4"/>
        <v>2035#0-15</v>
      </c>
      <c r="C298" t="s">
        <v>532</v>
      </c>
      <c r="D298">
        <v>2035</v>
      </c>
      <c r="E298" t="s">
        <v>181</v>
      </c>
      <c r="F298">
        <v>539.47826442763687</v>
      </c>
      <c r="G298">
        <v>6907.1490291218506</v>
      </c>
      <c r="H298">
        <v>988.18259485956037</v>
      </c>
      <c r="I298">
        <v>5005.4116503651594</v>
      </c>
      <c r="J298">
        <v>1328.7383013224101</v>
      </c>
      <c r="K298">
        <v>3424.2333814418498</v>
      </c>
      <c r="L298">
        <v>1372.2247045923718</v>
      </c>
      <c r="M298">
        <v>2417.1688532632552</v>
      </c>
      <c r="N298">
        <v>3558.9673570678469</v>
      </c>
      <c r="O298">
        <v>7163.1612434239005</v>
      </c>
      <c r="P298">
        <v>834.63172689530211</v>
      </c>
      <c r="Q298">
        <v>1021.9590340712493</v>
      </c>
      <c r="R298">
        <v>2866.4746894795571</v>
      </c>
      <c r="S298">
        <v>933.10586882203734</v>
      </c>
      <c r="T298">
        <v>2018.8937298048277</v>
      </c>
      <c r="U298">
        <v>3802.7769608804001</v>
      </c>
      <c r="V298">
        <v>1110.5267238314336</v>
      </c>
      <c r="W298">
        <v>4481.5384759451117</v>
      </c>
      <c r="X298">
        <v>388.97494890459984</v>
      </c>
      <c r="Y298">
        <v>661.16895732190301</v>
      </c>
      <c r="Z298">
        <v>3282.4759942182682</v>
      </c>
      <c r="AA298">
        <v>1911.7716111157777</v>
      </c>
      <c r="AB298">
        <v>2840.8786025915647</v>
      </c>
      <c r="AC298">
        <v>7848.0801924610987</v>
      </c>
      <c r="AD298">
        <v>401.74776371980715</v>
      </c>
      <c r="AE298">
        <v>1312.1791552557447</v>
      </c>
      <c r="AF298">
        <v>1441.1442920590082</v>
      </c>
    </row>
    <row r="299" spans="1:32" x14ac:dyDescent="0.25">
      <c r="A299" s="193" t="s">
        <v>538</v>
      </c>
      <c r="B299" s="193" t="str">
        <f t="shared" si="4"/>
        <v>2035#16-19</v>
      </c>
      <c r="C299" t="s">
        <v>532</v>
      </c>
      <c r="D299">
        <v>2035</v>
      </c>
      <c r="E299" t="s">
        <v>533</v>
      </c>
      <c r="F299">
        <v>145.25438290121554</v>
      </c>
      <c r="G299">
        <v>1584.0749665618921</v>
      </c>
      <c r="H299">
        <v>276.79312994674831</v>
      </c>
      <c r="I299">
        <v>1183.0285963342021</v>
      </c>
      <c r="J299">
        <v>312.8526563311222</v>
      </c>
      <c r="K299">
        <v>810.90811613295864</v>
      </c>
      <c r="L299">
        <v>268.19635155986441</v>
      </c>
      <c r="M299">
        <v>615.8295097815635</v>
      </c>
      <c r="N299">
        <v>894.32831681403536</v>
      </c>
      <c r="O299">
        <v>1569.7199295454193</v>
      </c>
      <c r="P299">
        <v>258.58258372774731</v>
      </c>
      <c r="Q299">
        <v>276.97831482406252</v>
      </c>
      <c r="R299">
        <v>838.87057687666311</v>
      </c>
      <c r="S299">
        <v>233.67205337596175</v>
      </c>
      <c r="T299">
        <v>411.56757553745263</v>
      </c>
      <c r="U299">
        <v>856.61160534880628</v>
      </c>
      <c r="V299">
        <v>241.88365846503649</v>
      </c>
      <c r="W299">
        <v>1526.1474114099346</v>
      </c>
      <c r="X299">
        <v>101.58059108079112</v>
      </c>
      <c r="Y299">
        <v>128.13482716289008</v>
      </c>
      <c r="Z299">
        <v>697.42391445888859</v>
      </c>
      <c r="AA299">
        <v>484.09618412172256</v>
      </c>
      <c r="AB299">
        <v>798.35714087861152</v>
      </c>
      <c r="AC299">
        <v>1948.4670940067199</v>
      </c>
      <c r="AD299">
        <v>100.4391912715146</v>
      </c>
      <c r="AE299">
        <v>297.89955364240882</v>
      </c>
      <c r="AF299">
        <v>342.57324325731122</v>
      </c>
    </row>
    <row r="300" spans="1:32" x14ac:dyDescent="0.25">
      <c r="A300" s="193" t="s">
        <v>538</v>
      </c>
      <c r="B300" s="193" t="str">
        <f t="shared" si="4"/>
        <v>2035#20-24</v>
      </c>
      <c r="C300" t="s">
        <v>532</v>
      </c>
      <c r="D300">
        <v>2035</v>
      </c>
      <c r="E300" t="s">
        <v>168</v>
      </c>
      <c r="F300">
        <v>123.43733384055139</v>
      </c>
      <c r="G300">
        <v>1662.9103014760308</v>
      </c>
      <c r="H300">
        <v>261.60229000945549</v>
      </c>
      <c r="I300">
        <v>946.88632074457246</v>
      </c>
      <c r="J300">
        <v>249.80122452763499</v>
      </c>
      <c r="K300">
        <v>959.30994777451724</v>
      </c>
      <c r="L300">
        <v>282.7042554211269</v>
      </c>
      <c r="M300">
        <v>550.00251792612403</v>
      </c>
      <c r="N300">
        <v>821.49942355807207</v>
      </c>
      <c r="O300">
        <v>2016.3367561512669</v>
      </c>
      <c r="P300">
        <v>213.54934080541648</v>
      </c>
      <c r="Q300">
        <v>193.06809702495212</v>
      </c>
      <c r="R300">
        <v>1339.5052871114697</v>
      </c>
      <c r="S300">
        <v>206.48223017072331</v>
      </c>
      <c r="T300">
        <v>399.55561195560671</v>
      </c>
      <c r="U300">
        <v>895.52952539855858</v>
      </c>
      <c r="V300">
        <v>264.69636654171188</v>
      </c>
      <c r="W300">
        <v>1300.9473408995386</v>
      </c>
      <c r="X300">
        <v>79.431234741348945</v>
      </c>
      <c r="Y300">
        <v>122.02803199900519</v>
      </c>
      <c r="Z300">
        <v>966.41907654740066</v>
      </c>
      <c r="AA300">
        <v>662.24982736282857</v>
      </c>
      <c r="AB300">
        <v>607.25735251359163</v>
      </c>
      <c r="AC300">
        <v>1904.5880352973099</v>
      </c>
      <c r="AD300">
        <v>120.4297721103619</v>
      </c>
      <c r="AE300">
        <v>357.84761954102737</v>
      </c>
      <c r="AF300">
        <v>303.89221239962376</v>
      </c>
    </row>
    <row r="301" spans="1:32" x14ac:dyDescent="0.25">
      <c r="A301" s="193" t="s">
        <v>538</v>
      </c>
      <c r="B301" s="193" t="str">
        <f t="shared" si="4"/>
        <v>2035#25-29</v>
      </c>
      <c r="C301" t="s">
        <v>532</v>
      </c>
      <c r="D301">
        <v>2035</v>
      </c>
      <c r="E301" t="s">
        <v>226</v>
      </c>
      <c r="F301">
        <v>91.847125980035912</v>
      </c>
      <c r="G301">
        <v>1848.5110300045617</v>
      </c>
      <c r="H301">
        <v>285.57520572883089</v>
      </c>
      <c r="I301">
        <v>1015.3055380265685</v>
      </c>
      <c r="J301">
        <v>259.54344752683062</v>
      </c>
      <c r="K301">
        <v>1327.3720947844358</v>
      </c>
      <c r="L301">
        <v>335.7255129711898</v>
      </c>
      <c r="M301">
        <v>500.05403140917463</v>
      </c>
      <c r="N301">
        <v>978.03099534186958</v>
      </c>
      <c r="O301">
        <v>2031.7644253233111</v>
      </c>
      <c r="P301">
        <v>162.3878561402957</v>
      </c>
      <c r="Q301">
        <v>233.37818863444517</v>
      </c>
      <c r="R301">
        <v>989.10396873307718</v>
      </c>
      <c r="S301">
        <v>204.78619564771077</v>
      </c>
      <c r="T301">
        <v>346.73827472675094</v>
      </c>
      <c r="U301">
        <v>894.19317330806757</v>
      </c>
      <c r="V301">
        <v>248.87294214549166</v>
      </c>
      <c r="W301">
        <v>1053.1069565728758</v>
      </c>
      <c r="X301">
        <v>100.19091494186543</v>
      </c>
      <c r="Y301">
        <v>141.71478103087134</v>
      </c>
      <c r="Z301">
        <v>981.60843508855407</v>
      </c>
      <c r="AA301">
        <v>611.9439153022937</v>
      </c>
      <c r="AB301">
        <v>623.56941754868058</v>
      </c>
      <c r="AC301">
        <v>2200.1790194042101</v>
      </c>
      <c r="AD301">
        <v>128.55566061055754</v>
      </c>
      <c r="AE301">
        <v>339.7535676135351</v>
      </c>
      <c r="AF301">
        <v>322.08906100652916</v>
      </c>
    </row>
    <row r="302" spans="1:32" x14ac:dyDescent="0.25">
      <c r="A302" s="193" t="s">
        <v>538</v>
      </c>
      <c r="B302" s="193" t="str">
        <f t="shared" si="4"/>
        <v>2035#30-34</v>
      </c>
      <c r="C302" t="s">
        <v>532</v>
      </c>
      <c r="D302">
        <v>2035</v>
      </c>
      <c r="E302" t="s">
        <v>227</v>
      </c>
      <c r="F302">
        <v>96.538523688201821</v>
      </c>
      <c r="G302">
        <v>1815.451715154079</v>
      </c>
      <c r="H302">
        <v>294.82402406214408</v>
      </c>
      <c r="I302">
        <v>1071.2036701665506</v>
      </c>
      <c r="J302">
        <v>291.68956463513939</v>
      </c>
      <c r="K302">
        <v>1198.4806518033988</v>
      </c>
      <c r="L302">
        <v>349.1588085747083</v>
      </c>
      <c r="M302">
        <v>529.32083138976338</v>
      </c>
      <c r="N302">
        <v>944.07440022147875</v>
      </c>
      <c r="O302">
        <v>1888.3250479476128</v>
      </c>
      <c r="P302">
        <v>132.72471692830135</v>
      </c>
      <c r="Q302">
        <v>213.90572292337214</v>
      </c>
      <c r="R302">
        <v>853.85193237901012</v>
      </c>
      <c r="S302">
        <v>221.04281846152247</v>
      </c>
      <c r="T302">
        <v>363.36923929619422</v>
      </c>
      <c r="U302">
        <v>826.71215726208482</v>
      </c>
      <c r="V302">
        <v>290.2001894024902</v>
      </c>
      <c r="W302">
        <v>1081.5963206874733</v>
      </c>
      <c r="X302">
        <v>119.08409958905855</v>
      </c>
      <c r="Y302">
        <v>152.98847947106705</v>
      </c>
      <c r="Z302">
        <v>853.47193002913582</v>
      </c>
      <c r="AA302">
        <v>504.73890247833577</v>
      </c>
      <c r="AB302">
        <v>659.37201089630139</v>
      </c>
      <c r="AC302">
        <v>2150.4799257650875</v>
      </c>
      <c r="AD302">
        <v>111.38591953648142</v>
      </c>
      <c r="AE302">
        <v>325.08345410467541</v>
      </c>
      <c r="AF302">
        <v>375.86910423281387</v>
      </c>
    </row>
    <row r="303" spans="1:32" x14ac:dyDescent="0.25">
      <c r="A303" s="193" t="s">
        <v>538</v>
      </c>
      <c r="B303" s="193" t="str">
        <f t="shared" si="4"/>
        <v>2035#35-39</v>
      </c>
      <c r="C303" t="s">
        <v>532</v>
      </c>
      <c r="D303">
        <v>2035</v>
      </c>
      <c r="E303" t="s">
        <v>228</v>
      </c>
      <c r="F303">
        <v>129.63941287539728</v>
      </c>
      <c r="G303">
        <v>2177.0083309546308</v>
      </c>
      <c r="H303">
        <v>318.53817565662871</v>
      </c>
      <c r="I303">
        <v>1361.4998360845998</v>
      </c>
      <c r="J303">
        <v>372.21713477857446</v>
      </c>
      <c r="K303">
        <v>1246.045879489137</v>
      </c>
      <c r="L303">
        <v>537.88712031099385</v>
      </c>
      <c r="M303">
        <v>629.16149931380119</v>
      </c>
      <c r="N303">
        <v>1150.9831268068865</v>
      </c>
      <c r="O303">
        <v>2094.9550763316747</v>
      </c>
      <c r="P303">
        <v>181.3392087816357</v>
      </c>
      <c r="Q303">
        <v>258.01880645072129</v>
      </c>
      <c r="R303">
        <v>973.19065933680406</v>
      </c>
      <c r="S303">
        <v>269.74859307227268</v>
      </c>
      <c r="T303">
        <v>524.843959563152</v>
      </c>
      <c r="U303">
        <v>1055.6908359756249</v>
      </c>
      <c r="V303">
        <v>324.0188610853811</v>
      </c>
      <c r="W303">
        <v>1403.6218408889904</v>
      </c>
      <c r="X303">
        <v>102.35772087324142</v>
      </c>
      <c r="Y303">
        <v>199.0560368279898</v>
      </c>
      <c r="Z303">
        <v>903.71671064725706</v>
      </c>
      <c r="AA303">
        <v>665.91640970878336</v>
      </c>
      <c r="AB303">
        <v>715.7419104667872</v>
      </c>
      <c r="AC303">
        <v>2583.9668231133774</v>
      </c>
      <c r="AD303">
        <v>131.54562632473659</v>
      </c>
      <c r="AE303">
        <v>429.84739917103013</v>
      </c>
      <c r="AF303">
        <v>491.68676723285546</v>
      </c>
    </row>
    <row r="304" spans="1:32" x14ac:dyDescent="0.25">
      <c r="A304" s="193" t="s">
        <v>538</v>
      </c>
      <c r="B304" s="193" t="str">
        <f t="shared" si="4"/>
        <v>2035#40-44</v>
      </c>
      <c r="C304" t="s">
        <v>532</v>
      </c>
      <c r="D304">
        <v>2035</v>
      </c>
      <c r="E304" t="s">
        <v>229</v>
      </c>
      <c r="F304">
        <v>180.44047279849147</v>
      </c>
      <c r="G304">
        <v>2541.2192548786838</v>
      </c>
      <c r="H304">
        <v>372.11223818163006</v>
      </c>
      <c r="I304">
        <v>1381.981220213801</v>
      </c>
      <c r="J304">
        <v>494.50388289411364</v>
      </c>
      <c r="K304">
        <v>1232.3766899272339</v>
      </c>
      <c r="L304">
        <v>536.31600706865538</v>
      </c>
      <c r="M304">
        <v>711.84482535566622</v>
      </c>
      <c r="N304">
        <v>1442.1825372802273</v>
      </c>
      <c r="O304">
        <v>2449.5300318435984</v>
      </c>
      <c r="P304">
        <v>219.51836377453844</v>
      </c>
      <c r="Q304">
        <v>355.92124634508946</v>
      </c>
      <c r="R304">
        <v>1050.7815543386982</v>
      </c>
      <c r="S304">
        <v>354.56613906753387</v>
      </c>
      <c r="T304">
        <v>699.832629494809</v>
      </c>
      <c r="U304">
        <v>1242.9571490484732</v>
      </c>
      <c r="V304">
        <v>449.42012709815572</v>
      </c>
      <c r="W304">
        <v>1432.3638286020798</v>
      </c>
      <c r="X304">
        <v>149.64400751499261</v>
      </c>
      <c r="Y304">
        <v>201.52376952950812</v>
      </c>
      <c r="Z304">
        <v>1099.75918814843</v>
      </c>
      <c r="AA304">
        <v>684.53977949568775</v>
      </c>
      <c r="AB304">
        <v>914.13595594641265</v>
      </c>
      <c r="AC304">
        <v>3005.6518052083788</v>
      </c>
      <c r="AD304">
        <v>142.19163708144333</v>
      </c>
      <c r="AE304">
        <v>433.50677765654626</v>
      </c>
      <c r="AF304">
        <v>617.67152375127239</v>
      </c>
    </row>
    <row r="305" spans="1:32" x14ac:dyDescent="0.25">
      <c r="A305" s="193" t="s">
        <v>538</v>
      </c>
      <c r="B305" s="193" t="str">
        <f t="shared" si="4"/>
        <v>2035#45-49</v>
      </c>
      <c r="C305" t="s">
        <v>532</v>
      </c>
      <c r="D305">
        <v>2035</v>
      </c>
      <c r="E305" t="s">
        <v>174</v>
      </c>
      <c r="F305">
        <v>174.18138719873787</v>
      </c>
      <c r="G305">
        <v>2413.3962016487585</v>
      </c>
      <c r="H305">
        <v>446.22414975693187</v>
      </c>
      <c r="I305">
        <v>1575.7392876630422</v>
      </c>
      <c r="J305">
        <v>505.34610071499094</v>
      </c>
      <c r="K305">
        <v>1345.7243783845731</v>
      </c>
      <c r="L305">
        <v>625.03652118395553</v>
      </c>
      <c r="M305">
        <v>815.84306896751286</v>
      </c>
      <c r="N305">
        <v>1413.4449928320953</v>
      </c>
      <c r="O305">
        <v>2639.7485964794264</v>
      </c>
      <c r="P305">
        <v>291.13525634385627</v>
      </c>
      <c r="Q305">
        <v>411.6826599950428</v>
      </c>
      <c r="R305">
        <v>1096.702012559796</v>
      </c>
      <c r="S305">
        <v>356.24030082853767</v>
      </c>
      <c r="T305">
        <v>720.89456368278468</v>
      </c>
      <c r="U305">
        <v>1337.0359319046365</v>
      </c>
      <c r="V305">
        <v>512.26206282845703</v>
      </c>
      <c r="W305">
        <v>1481.0854779861083</v>
      </c>
      <c r="X305">
        <v>174.96741000951545</v>
      </c>
      <c r="Y305">
        <v>208.66761990986384</v>
      </c>
      <c r="Z305">
        <v>1097.0954579331037</v>
      </c>
      <c r="AA305">
        <v>762.75375312668064</v>
      </c>
      <c r="AB305">
        <v>1036.017690347629</v>
      </c>
      <c r="AC305">
        <v>3145.7856140971949</v>
      </c>
      <c r="AD305">
        <v>176.26610188011321</v>
      </c>
      <c r="AE305">
        <v>490.26599978991374</v>
      </c>
      <c r="AF305">
        <v>558.75003863026564</v>
      </c>
    </row>
    <row r="306" spans="1:32" x14ac:dyDescent="0.25">
      <c r="A306" s="193" t="s">
        <v>538</v>
      </c>
      <c r="B306" s="193" t="str">
        <f t="shared" si="4"/>
        <v>2035#50-54</v>
      </c>
      <c r="C306" t="s">
        <v>532</v>
      </c>
      <c r="D306">
        <v>2035</v>
      </c>
      <c r="E306" t="s">
        <v>175</v>
      </c>
      <c r="F306">
        <v>247.50374045992862</v>
      </c>
      <c r="G306">
        <v>2291.9066549326253</v>
      </c>
      <c r="H306">
        <v>505.02897209570341</v>
      </c>
      <c r="I306">
        <v>1425.0015945834689</v>
      </c>
      <c r="J306">
        <v>552.46455786625802</v>
      </c>
      <c r="K306">
        <v>1321.5081941251594</v>
      </c>
      <c r="L306">
        <v>547.83891434545978</v>
      </c>
      <c r="M306">
        <v>854.78054250021978</v>
      </c>
      <c r="N306">
        <v>1323.8322263530149</v>
      </c>
      <c r="O306">
        <v>2734.6722929575508</v>
      </c>
      <c r="P306">
        <v>336.82651639512017</v>
      </c>
      <c r="Q306">
        <v>512.62585285312593</v>
      </c>
      <c r="R306">
        <v>1153.5247389170966</v>
      </c>
      <c r="S306">
        <v>439.15747295455418</v>
      </c>
      <c r="T306">
        <v>740.33867178243179</v>
      </c>
      <c r="U306">
        <v>1207.0477347442061</v>
      </c>
      <c r="V306">
        <v>456.78339706202303</v>
      </c>
      <c r="W306">
        <v>1514.568344778455</v>
      </c>
      <c r="X306">
        <v>190.35827476783504</v>
      </c>
      <c r="Y306">
        <v>186.22425806275805</v>
      </c>
      <c r="Z306">
        <v>1156.4493328767946</v>
      </c>
      <c r="AA306">
        <v>730.83856129992796</v>
      </c>
      <c r="AB306">
        <v>954.25446496511631</v>
      </c>
      <c r="AC306">
        <v>3244.2874759914562</v>
      </c>
      <c r="AD306">
        <v>202.54876508129615</v>
      </c>
      <c r="AE306">
        <v>546.40197351250811</v>
      </c>
      <c r="AF306">
        <v>495.26048552100451</v>
      </c>
    </row>
    <row r="307" spans="1:32" x14ac:dyDescent="0.25">
      <c r="A307" s="193" t="s">
        <v>538</v>
      </c>
      <c r="B307" s="193" t="str">
        <f t="shared" si="4"/>
        <v>2035#55-59</v>
      </c>
      <c r="C307" t="s">
        <v>532</v>
      </c>
      <c r="D307">
        <v>2035</v>
      </c>
      <c r="E307" t="s">
        <v>177</v>
      </c>
      <c r="F307">
        <v>230.05742207643107</v>
      </c>
      <c r="G307">
        <v>1931.9821119878002</v>
      </c>
      <c r="H307">
        <v>482.59857740550899</v>
      </c>
      <c r="I307">
        <v>1321.3748607263894</v>
      </c>
      <c r="J307">
        <v>557.3002209544394</v>
      </c>
      <c r="K307">
        <v>1452.065250335015</v>
      </c>
      <c r="L307">
        <v>511.91468969781977</v>
      </c>
      <c r="M307">
        <v>825.0866798272466</v>
      </c>
      <c r="N307">
        <v>1234.3131759931557</v>
      </c>
      <c r="O307">
        <v>2815.3018677060186</v>
      </c>
      <c r="P307">
        <v>323.60539391137786</v>
      </c>
      <c r="Q307">
        <v>560.19313065967458</v>
      </c>
      <c r="R307">
        <v>1133.4807533437502</v>
      </c>
      <c r="S307">
        <v>436.44965214746907</v>
      </c>
      <c r="T307">
        <v>769.12560009061963</v>
      </c>
      <c r="U307">
        <v>814.72324408868712</v>
      </c>
      <c r="V307">
        <v>494.70413405538193</v>
      </c>
      <c r="W307">
        <v>1414.7516880443814</v>
      </c>
      <c r="X307">
        <v>182.15503764613345</v>
      </c>
      <c r="Y307">
        <v>181.60286971259461</v>
      </c>
      <c r="Z307">
        <v>1182.0301009173324</v>
      </c>
      <c r="AA307">
        <v>686.88661771291663</v>
      </c>
      <c r="AB307">
        <v>947.59455981947031</v>
      </c>
      <c r="AC307">
        <v>3323.188079511564</v>
      </c>
      <c r="AD307">
        <v>250.63003011323264</v>
      </c>
      <c r="AE307">
        <v>546.1740814248692</v>
      </c>
      <c r="AF307">
        <v>568.1744408868301</v>
      </c>
    </row>
    <row r="308" spans="1:32" x14ac:dyDescent="0.25">
      <c r="A308" s="193" t="s">
        <v>538</v>
      </c>
      <c r="B308" s="193" t="str">
        <f t="shared" si="4"/>
        <v>2035#60-64</v>
      </c>
      <c r="C308" t="s">
        <v>532</v>
      </c>
      <c r="D308">
        <v>2035</v>
      </c>
      <c r="E308" t="s">
        <v>178</v>
      </c>
      <c r="F308">
        <v>279.4227872032925</v>
      </c>
      <c r="G308">
        <v>2025.8674665769202</v>
      </c>
      <c r="H308">
        <v>571.85540065733949</v>
      </c>
      <c r="I308">
        <v>1389.3570983352502</v>
      </c>
      <c r="J308">
        <v>667.82542496607084</v>
      </c>
      <c r="K308">
        <v>1663.3305028839427</v>
      </c>
      <c r="L308">
        <v>559.76851747672345</v>
      </c>
      <c r="M308">
        <v>953.09394150852233</v>
      </c>
      <c r="N308">
        <v>1369.7349895656528</v>
      </c>
      <c r="O308">
        <v>3616.9184932192843</v>
      </c>
      <c r="P308">
        <v>391.9024600968441</v>
      </c>
      <c r="Q308">
        <v>669.34589989737651</v>
      </c>
      <c r="R308">
        <v>1315.7585335129352</v>
      </c>
      <c r="S308">
        <v>573.91299772552247</v>
      </c>
      <c r="T308">
        <v>979.29748304592431</v>
      </c>
      <c r="U308">
        <v>735.76580972258296</v>
      </c>
      <c r="V308">
        <v>556.2476740916361</v>
      </c>
      <c r="W308">
        <v>1592.3769131806839</v>
      </c>
      <c r="X308">
        <v>273.42852841269888</v>
      </c>
      <c r="Y308">
        <v>248.43646077529715</v>
      </c>
      <c r="Z308">
        <v>1431.0075032400528</v>
      </c>
      <c r="AA308">
        <v>667.89142559058155</v>
      </c>
      <c r="AB308">
        <v>1040.5851228851577</v>
      </c>
      <c r="AC308">
        <v>3842.9381042874425</v>
      </c>
      <c r="AD308">
        <v>335.33809675700763</v>
      </c>
      <c r="AE308">
        <v>715.89020175755638</v>
      </c>
      <c r="AF308">
        <v>594.01804413565128</v>
      </c>
    </row>
    <row r="309" spans="1:32" x14ac:dyDescent="0.25">
      <c r="A309" s="193" t="s">
        <v>538</v>
      </c>
      <c r="B309" s="193" t="str">
        <f t="shared" si="4"/>
        <v>2035#65-69</v>
      </c>
      <c r="C309" t="s">
        <v>532</v>
      </c>
      <c r="D309">
        <v>2035</v>
      </c>
      <c r="E309" t="s">
        <v>230</v>
      </c>
      <c r="F309">
        <v>310.5132793823675</v>
      </c>
      <c r="G309">
        <v>2195.3969357666138</v>
      </c>
      <c r="H309">
        <v>631.49418350649012</v>
      </c>
      <c r="I309">
        <v>1539.7841707969142</v>
      </c>
      <c r="J309">
        <v>799.09276730935915</v>
      </c>
      <c r="K309">
        <v>1831.6829290362434</v>
      </c>
      <c r="L309">
        <v>634.03925885590161</v>
      </c>
      <c r="M309">
        <v>852.36360598400393</v>
      </c>
      <c r="N309">
        <v>1495.7100861586548</v>
      </c>
      <c r="O309">
        <v>4175.5641315920566</v>
      </c>
      <c r="P309">
        <v>407.23530370855337</v>
      </c>
      <c r="Q309">
        <v>856.7973021378541</v>
      </c>
      <c r="R309">
        <v>1437.8939376890262</v>
      </c>
      <c r="S309">
        <v>614.6357856336947</v>
      </c>
      <c r="T309">
        <v>1164.0646199301445</v>
      </c>
      <c r="U309">
        <v>672.37472465327221</v>
      </c>
      <c r="V309">
        <v>617.33605342511578</v>
      </c>
      <c r="W309">
        <v>1951.8547165838258</v>
      </c>
      <c r="X309">
        <v>341.31066897936961</v>
      </c>
      <c r="Y309">
        <v>309.50468643148594</v>
      </c>
      <c r="Z309">
        <v>1713.5239991825706</v>
      </c>
      <c r="AA309">
        <v>740.23912793146314</v>
      </c>
      <c r="AB309">
        <v>1144.363580944743</v>
      </c>
      <c r="AC309">
        <v>4023.8935233559182</v>
      </c>
      <c r="AD309">
        <v>375.90450479512435</v>
      </c>
      <c r="AE309">
        <v>753.84380624544565</v>
      </c>
      <c r="AF309">
        <v>627.89777253173224</v>
      </c>
    </row>
    <row r="310" spans="1:32" x14ac:dyDescent="0.25">
      <c r="A310" s="193" t="s">
        <v>538</v>
      </c>
      <c r="B310" s="193" t="str">
        <f t="shared" si="4"/>
        <v>2035#70-74</v>
      </c>
      <c r="C310" t="s">
        <v>532</v>
      </c>
      <c r="D310">
        <v>2035</v>
      </c>
      <c r="E310" t="s">
        <v>231</v>
      </c>
      <c r="F310">
        <v>326.58283308977798</v>
      </c>
      <c r="G310">
        <v>2005.6856217489133</v>
      </c>
      <c r="H310">
        <v>605.20708825314796</v>
      </c>
      <c r="I310">
        <v>1378.9074758111421</v>
      </c>
      <c r="J310">
        <v>893.06298767058342</v>
      </c>
      <c r="K310">
        <v>1760.3773524773887</v>
      </c>
      <c r="L310">
        <v>612.7160105772823</v>
      </c>
      <c r="M310">
        <v>789.66232010360727</v>
      </c>
      <c r="N310">
        <v>1396.2512407399693</v>
      </c>
      <c r="O310">
        <v>3775.6948456395239</v>
      </c>
      <c r="P310">
        <v>386.65960071887702</v>
      </c>
      <c r="Q310">
        <v>834.15373377593971</v>
      </c>
      <c r="R310">
        <v>1340.0059068585706</v>
      </c>
      <c r="S310">
        <v>564.82455289628047</v>
      </c>
      <c r="T310">
        <v>1163.4260713385975</v>
      </c>
      <c r="U310">
        <v>628.10739686510578</v>
      </c>
      <c r="V310">
        <v>636.6911866568762</v>
      </c>
      <c r="W310">
        <v>1802.696573910564</v>
      </c>
      <c r="X310">
        <v>316.46582691495337</v>
      </c>
      <c r="Y310">
        <v>284.45694433397864</v>
      </c>
      <c r="Z310">
        <v>1746.6651001050291</v>
      </c>
      <c r="AA310">
        <v>719.97093510746981</v>
      </c>
      <c r="AB310">
        <v>1140.2602139573351</v>
      </c>
      <c r="AC310">
        <v>3738.7969515021186</v>
      </c>
      <c r="AD310">
        <v>416.97568906292469</v>
      </c>
      <c r="AE310">
        <v>702.11400504605479</v>
      </c>
      <c r="AF310">
        <v>614.78242639580094</v>
      </c>
    </row>
    <row r="311" spans="1:32" x14ac:dyDescent="0.25">
      <c r="A311" s="193" t="s">
        <v>538</v>
      </c>
      <c r="B311" s="193" t="str">
        <f t="shared" si="4"/>
        <v>2035#75-79</v>
      </c>
      <c r="C311" t="s">
        <v>532</v>
      </c>
      <c r="D311">
        <v>2035</v>
      </c>
      <c r="E311" t="s">
        <v>232</v>
      </c>
      <c r="F311">
        <v>280.96759107036155</v>
      </c>
      <c r="G311">
        <v>1608.4571107258307</v>
      </c>
      <c r="H311">
        <v>464.0336581305624</v>
      </c>
      <c r="I311">
        <v>1159.5187436383831</v>
      </c>
      <c r="J311">
        <v>716.38610678424868</v>
      </c>
      <c r="K311">
        <v>1386.4677920418376</v>
      </c>
      <c r="L311">
        <v>458.91161448837522</v>
      </c>
      <c r="M311">
        <v>590.26985941760643</v>
      </c>
      <c r="N311">
        <v>1214.0667403490952</v>
      </c>
      <c r="O311">
        <v>2953.3372659435272</v>
      </c>
      <c r="P311">
        <v>312.28769173873354</v>
      </c>
      <c r="Q311">
        <v>669.14132921452654</v>
      </c>
      <c r="R311">
        <v>1091.7034705256558</v>
      </c>
      <c r="S311">
        <v>463.19483532266128</v>
      </c>
      <c r="T311">
        <v>974.81291760629813</v>
      </c>
      <c r="U311">
        <v>478.31140342648416</v>
      </c>
      <c r="V311">
        <v>549.48578057967188</v>
      </c>
      <c r="W311">
        <v>1469.188522724578</v>
      </c>
      <c r="X311">
        <v>257.34948965480999</v>
      </c>
      <c r="Y311">
        <v>231.47298001955289</v>
      </c>
      <c r="Z311">
        <v>1191.5905059246188</v>
      </c>
      <c r="AA311">
        <v>553.31065525167423</v>
      </c>
      <c r="AB311">
        <v>922.63551172036659</v>
      </c>
      <c r="AC311">
        <v>2846.7755036846975</v>
      </c>
      <c r="AD311">
        <v>308.65255922215403</v>
      </c>
      <c r="AE311">
        <v>604.74543192416115</v>
      </c>
      <c r="AF311">
        <v>585.56253150091698</v>
      </c>
    </row>
    <row r="312" spans="1:32" x14ac:dyDescent="0.25">
      <c r="A312" s="193" t="s">
        <v>538</v>
      </c>
      <c r="B312" s="193" t="str">
        <f t="shared" si="4"/>
        <v>2035#80-84</v>
      </c>
      <c r="C312" t="s">
        <v>532</v>
      </c>
      <c r="D312">
        <v>2035</v>
      </c>
      <c r="E312" t="s">
        <v>233</v>
      </c>
      <c r="F312">
        <v>264.59390292012438</v>
      </c>
      <c r="G312">
        <v>1125.3905951470335</v>
      </c>
      <c r="H312">
        <v>336.03701491015886</v>
      </c>
      <c r="I312">
        <v>880.45693414576021</v>
      </c>
      <c r="J312">
        <v>545.90158863617376</v>
      </c>
      <c r="K312">
        <v>1140.3243415336226</v>
      </c>
      <c r="L312">
        <v>367.08699046605074</v>
      </c>
      <c r="M312">
        <v>428.23507134134888</v>
      </c>
      <c r="N312">
        <v>816.41001907058876</v>
      </c>
      <c r="O312">
        <v>2176.839655304635</v>
      </c>
      <c r="P312">
        <v>223.54040225476402</v>
      </c>
      <c r="Q312">
        <v>542.86590975162176</v>
      </c>
      <c r="R312">
        <v>947.29209266438716</v>
      </c>
      <c r="S312">
        <v>358.44332401418245</v>
      </c>
      <c r="T312">
        <v>780.05909878879663</v>
      </c>
      <c r="U312">
        <v>355.00516446496255</v>
      </c>
      <c r="V312">
        <v>422.48983412229921</v>
      </c>
      <c r="W312">
        <v>1092.364637263099</v>
      </c>
      <c r="X312">
        <v>153.37951798787043</v>
      </c>
      <c r="Y312">
        <v>163.52232814982625</v>
      </c>
      <c r="Z312">
        <v>991.96849664644662</v>
      </c>
      <c r="AA312">
        <v>477.54356269483139</v>
      </c>
      <c r="AB312">
        <v>764.21383680135193</v>
      </c>
      <c r="AC312">
        <v>2230.5644849494888</v>
      </c>
      <c r="AD312">
        <v>306.89172689239444</v>
      </c>
      <c r="AE312">
        <v>475.91935373804847</v>
      </c>
      <c r="AF312">
        <v>445.77314711783663</v>
      </c>
    </row>
    <row r="313" spans="1:32" x14ac:dyDescent="0.25">
      <c r="A313" s="193" t="s">
        <v>538</v>
      </c>
      <c r="B313" s="193" t="str">
        <f t="shared" si="4"/>
        <v>2035#85-89</v>
      </c>
      <c r="C313" t="s">
        <v>532</v>
      </c>
      <c r="D313">
        <v>2035</v>
      </c>
      <c r="E313" t="s">
        <v>534</v>
      </c>
      <c r="F313">
        <v>209.28649008380603</v>
      </c>
      <c r="G313">
        <v>826.49456999534073</v>
      </c>
      <c r="H313">
        <v>211.99326066447821</v>
      </c>
      <c r="I313">
        <v>706.68380560858793</v>
      </c>
      <c r="J313">
        <v>415.19807226619315</v>
      </c>
      <c r="K313">
        <v>855.29527483285324</v>
      </c>
      <c r="L313">
        <v>231.70259072216263</v>
      </c>
      <c r="M313">
        <v>353.51446843514447</v>
      </c>
      <c r="N313">
        <v>591.24647287881817</v>
      </c>
      <c r="O313">
        <v>1471.6625955768791</v>
      </c>
      <c r="P313">
        <v>155.09038066646332</v>
      </c>
      <c r="Q313">
        <v>357.12184851072004</v>
      </c>
      <c r="R313">
        <v>715.71721287220248</v>
      </c>
      <c r="S313">
        <v>307.13205098945667</v>
      </c>
      <c r="T313">
        <v>502.50519320475195</v>
      </c>
      <c r="U313">
        <v>278.80905157151852</v>
      </c>
      <c r="V313">
        <v>288.62595035478353</v>
      </c>
      <c r="W313">
        <v>854.36160549972067</v>
      </c>
      <c r="X313">
        <v>129.43847199985925</v>
      </c>
      <c r="Y313">
        <v>133.53988693937055</v>
      </c>
      <c r="Z313">
        <v>769.8719014300508</v>
      </c>
      <c r="AA313">
        <v>368.05348251612577</v>
      </c>
      <c r="AB313">
        <v>589.16172038969182</v>
      </c>
      <c r="AC313">
        <v>1656.5178522934746</v>
      </c>
      <c r="AD313">
        <v>203.64583705073653</v>
      </c>
      <c r="AE313">
        <v>359.94333872154499</v>
      </c>
      <c r="AF313">
        <v>310.71755312661048</v>
      </c>
    </row>
    <row r="314" spans="1:32" x14ac:dyDescent="0.25">
      <c r="A314" s="193" t="s">
        <v>538</v>
      </c>
      <c r="B314" s="193" t="str">
        <f t="shared" si="4"/>
        <v>2035#90+</v>
      </c>
      <c r="C314" t="s">
        <v>532</v>
      </c>
      <c r="D314">
        <v>2035</v>
      </c>
      <c r="E314" t="s">
        <v>535</v>
      </c>
      <c r="F314">
        <v>62.633098361862807</v>
      </c>
      <c r="G314">
        <v>379.70289585085391</v>
      </c>
      <c r="H314">
        <v>184.40771328339952</v>
      </c>
      <c r="I314">
        <v>370.22497515039083</v>
      </c>
      <c r="J314">
        <v>229.49851402315562</v>
      </c>
      <c r="K314">
        <v>479.46931131050377</v>
      </c>
      <c r="L314">
        <v>80.284619936844592</v>
      </c>
      <c r="M314">
        <v>142.56481602324655</v>
      </c>
      <c r="N314">
        <v>231.45232060893829</v>
      </c>
      <c r="O314">
        <v>666.66015927645935</v>
      </c>
      <c r="P314">
        <v>86.363342657975295</v>
      </c>
      <c r="Q314">
        <v>187.99508964337417</v>
      </c>
      <c r="R314">
        <v>308.88624855454617</v>
      </c>
      <c r="S314">
        <v>199.52391829846835</v>
      </c>
      <c r="T314">
        <v>208.58623683942619</v>
      </c>
      <c r="U314">
        <v>71.194453000427757</v>
      </c>
      <c r="V314">
        <v>159.15621392280053</v>
      </c>
      <c r="W314">
        <v>436.30267958453732</v>
      </c>
      <c r="X314">
        <v>66.499924436306173</v>
      </c>
      <c r="Y314">
        <v>36.126650929484356</v>
      </c>
      <c r="Z314">
        <v>340.77472564479308</v>
      </c>
      <c r="AA314">
        <v>257.45653762513876</v>
      </c>
      <c r="AB314">
        <v>192.93780105813937</v>
      </c>
      <c r="AC314">
        <v>735.38026096790873</v>
      </c>
      <c r="AD314">
        <v>145.91617165069701</v>
      </c>
      <c r="AE314">
        <v>145.68176244873735</v>
      </c>
      <c r="AF314">
        <v>128.55929445859397</v>
      </c>
    </row>
    <row r="315" spans="1:32" x14ac:dyDescent="0.25">
      <c r="A315" s="193" t="s">
        <v>538</v>
      </c>
      <c r="B315" s="193" t="str">
        <f t="shared" si="4"/>
        <v>2036#0-15</v>
      </c>
      <c r="C315" t="s">
        <v>532</v>
      </c>
      <c r="D315">
        <v>2036</v>
      </c>
      <c r="E315" t="s">
        <v>181</v>
      </c>
      <c r="F315">
        <v>529.17054279284434</v>
      </c>
      <c r="G315">
        <v>6920.3102586685591</v>
      </c>
      <c r="H315">
        <v>984.3129357637763</v>
      </c>
      <c r="I315">
        <v>5046.8958320688207</v>
      </c>
      <c r="J315">
        <v>1315.4043707049314</v>
      </c>
      <c r="K315">
        <v>3402.8850536763389</v>
      </c>
      <c r="L315">
        <v>1372.3434948128311</v>
      </c>
      <c r="M315">
        <v>2474.2146745961682</v>
      </c>
      <c r="N315">
        <v>3548.3651006104415</v>
      </c>
      <c r="O315">
        <v>7145.4584369313106</v>
      </c>
      <c r="P315">
        <v>821.3693664488269</v>
      </c>
      <c r="Q315">
        <v>1016.1129037891299</v>
      </c>
      <c r="R315">
        <v>2845.608159712956</v>
      </c>
      <c r="S315">
        <v>939.18778431081637</v>
      </c>
      <c r="T315">
        <v>2003.8812204436672</v>
      </c>
      <c r="U315">
        <v>3864.9784501846193</v>
      </c>
      <c r="V315">
        <v>1107.2497509455284</v>
      </c>
      <c r="W315">
        <v>4525.9061459700561</v>
      </c>
      <c r="X315">
        <v>379.61451635052191</v>
      </c>
      <c r="Y315">
        <v>664.92990598963706</v>
      </c>
      <c r="Z315">
        <v>3266.1017427686629</v>
      </c>
      <c r="AA315">
        <v>1929.4621765072998</v>
      </c>
      <c r="AB315">
        <v>2825.7804007054983</v>
      </c>
      <c r="AC315">
        <v>7818.1731442522578</v>
      </c>
      <c r="AD315">
        <v>392.99712537369777</v>
      </c>
      <c r="AE315">
        <v>1302.1373109326212</v>
      </c>
      <c r="AF315">
        <v>1443.7868825234864</v>
      </c>
    </row>
    <row r="316" spans="1:32" x14ac:dyDescent="0.25">
      <c r="A316" s="193" t="s">
        <v>538</v>
      </c>
      <c r="B316" s="193" t="str">
        <f t="shared" si="4"/>
        <v>2036#16-19</v>
      </c>
      <c r="C316" t="s">
        <v>532</v>
      </c>
      <c r="D316">
        <v>2036</v>
      </c>
      <c r="E316" t="s">
        <v>533</v>
      </c>
      <c r="F316">
        <v>147.34933181974003</v>
      </c>
      <c r="G316">
        <v>1591.0737639935951</v>
      </c>
      <c r="H316">
        <v>275.70605599579295</v>
      </c>
      <c r="I316">
        <v>1191.1344011595697</v>
      </c>
      <c r="J316">
        <v>317.68248035973511</v>
      </c>
      <c r="K316">
        <v>791.82646323893255</v>
      </c>
      <c r="L316">
        <v>282.09895540636046</v>
      </c>
      <c r="M316">
        <v>594.63750416561061</v>
      </c>
      <c r="N316">
        <v>876.02938561676615</v>
      </c>
      <c r="O316">
        <v>1558.8103840380711</v>
      </c>
      <c r="P316">
        <v>261.70395250671879</v>
      </c>
      <c r="Q316">
        <v>254.15995455924818</v>
      </c>
      <c r="R316">
        <v>851.79806764528155</v>
      </c>
      <c r="S316">
        <v>242.74875059230473</v>
      </c>
      <c r="T316">
        <v>423.56226910432349</v>
      </c>
      <c r="U316">
        <v>871.72840245212797</v>
      </c>
      <c r="V316">
        <v>244.9287134755433</v>
      </c>
      <c r="W316">
        <v>1527.511049263388</v>
      </c>
      <c r="X316">
        <v>95.373836995602005</v>
      </c>
      <c r="Y316">
        <v>130.48483506669243</v>
      </c>
      <c r="Z316">
        <v>704.48142412122866</v>
      </c>
      <c r="AA316">
        <v>485.16666955917174</v>
      </c>
      <c r="AB316">
        <v>812.79561720458594</v>
      </c>
      <c r="AC316">
        <v>1946.7802235979907</v>
      </c>
      <c r="AD316">
        <v>99.998291279111911</v>
      </c>
      <c r="AE316">
        <v>299.99666428203733</v>
      </c>
      <c r="AF316">
        <v>328.00947263106445</v>
      </c>
    </row>
    <row r="317" spans="1:32" x14ac:dyDescent="0.25">
      <c r="A317" s="193" t="s">
        <v>538</v>
      </c>
      <c r="B317" s="193" t="str">
        <f t="shared" si="4"/>
        <v>2036#20-24</v>
      </c>
      <c r="C317" t="s">
        <v>532</v>
      </c>
      <c r="D317">
        <v>2036</v>
      </c>
      <c r="E317" t="s">
        <v>168</v>
      </c>
      <c r="F317">
        <v>122.68283225629523</v>
      </c>
      <c r="G317">
        <v>1697.3005282822776</v>
      </c>
      <c r="H317">
        <v>250.43493959675837</v>
      </c>
      <c r="I317">
        <v>946.53222653735168</v>
      </c>
      <c r="J317">
        <v>245.21464992466989</v>
      </c>
      <c r="K317">
        <v>932.90499797799089</v>
      </c>
      <c r="L317">
        <v>283.61458752327962</v>
      </c>
      <c r="M317">
        <v>578.36292907599454</v>
      </c>
      <c r="N317">
        <v>827.29108108824403</v>
      </c>
      <c r="O317">
        <v>1969.554016875456</v>
      </c>
      <c r="P317">
        <v>206.73953205935715</v>
      </c>
      <c r="Q317">
        <v>208.12239303389828</v>
      </c>
      <c r="R317">
        <v>1288.4502254610884</v>
      </c>
      <c r="S317">
        <v>188.4844116211766</v>
      </c>
      <c r="T317">
        <v>398.78421142595334</v>
      </c>
      <c r="U317">
        <v>937.71516223242941</v>
      </c>
      <c r="V317">
        <v>268.14532032605337</v>
      </c>
      <c r="W317">
        <v>1341.5716969787484</v>
      </c>
      <c r="X317">
        <v>78.940692928359667</v>
      </c>
      <c r="Y317">
        <v>114.2132626059724</v>
      </c>
      <c r="Z317">
        <v>961.99948335389217</v>
      </c>
      <c r="AA317">
        <v>676.92898657495414</v>
      </c>
      <c r="AB317">
        <v>608.50821232953285</v>
      </c>
      <c r="AC317">
        <v>1863.3484660005183</v>
      </c>
      <c r="AD317">
        <v>110.54121403060802</v>
      </c>
      <c r="AE317">
        <v>347.27941182811662</v>
      </c>
      <c r="AF317">
        <v>297.08603191626275</v>
      </c>
    </row>
    <row r="318" spans="1:32" x14ac:dyDescent="0.25">
      <c r="A318" s="193" t="s">
        <v>538</v>
      </c>
      <c r="B318" s="193" t="str">
        <f t="shared" si="4"/>
        <v>2036#25-29</v>
      </c>
      <c r="C318" t="s">
        <v>532</v>
      </c>
      <c r="D318">
        <v>2036</v>
      </c>
      <c r="E318" t="s">
        <v>226</v>
      </c>
      <c r="F318">
        <v>84.919304488995664</v>
      </c>
      <c r="G318">
        <v>1887.5536098161283</v>
      </c>
      <c r="H318">
        <v>307.00753666359333</v>
      </c>
      <c r="I318">
        <v>1065.8657871417381</v>
      </c>
      <c r="J318">
        <v>260.82055055400144</v>
      </c>
      <c r="K318">
        <v>1334.8683265438049</v>
      </c>
      <c r="L318">
        <v>329.73594263510108</v>
      </c>
      <c r="M318">
        <v>538.28846114033979</v>
      </c>
      <c r="N318">
        <v>1012.4491418702992</v>
      </c>
      <c r="O318">
        <v>2088.6415507117431</v>
      </c>
      <c r="P318">
        <v>162.16954585711559</v>
      </c>
      <c r="Q318">
        <v>227.43164955495376</v>
      </c>
      <c r="R318">
        <v>990.78250252978251</v>
      </c>
      <c r="S318">
        <v>199.6945217518743</v>
      </c>
      <c r="T318">
        <v>344.31990406976877</v>
      </c>
      <c r="U318">
        <v>986.37000535360539</v>
      </c>
      <c r="V318">
        <v>270.37099105530251</v>
      </c>
      <c r="W318">
        <v>1065.8170566979388</v>
      </c>
      <c r="X318">
        <v>99.670006080670817</v>
      </c>
      <c r="Y318">
        <v>142.91005797684613</v>
      </c>
      <c r="Z318">
        <v>994.66848204760913</v>
      </c>
      <c r="AA318">
        <v>621.61829321682899</v>
      </c>
      <c r="AB318">
        <v>630.85832067137392</v>
      </c>
      <c r="AC318">
        <v>2178.5085129440104</v>
      </c>
      <c r="AD318">
        <v>128.48683311673082</v>
      </c>
      <c r="AE318">
        <v>347.23942412181299</v>
      </c>
      <c r="AF318">
        <v>328.89597653264877</v>
      </c>
    </row>
    <row r="319" spans="1:32" x14ac:dyDescent="0.25">
      <c r="A319" s="193" t="s">
        <v>538</v>
      </c>
      <c r="B319" s="193" t="str">
        <f t="shared" si="4"/>
        <v>2036#30-34</v>
      </c>
      <c r="C319" t="s">
        <v>532</v>
      </c>
      <c r="D319">
        <v>2036</v>
      </c>
      <c r="E319" t="s">
        <v>227</v>
      </c>
      <c r="F319">
        <v>105.57882145344892</v>
      </c>
      <c r="G319">
        <v>1852.4526889509098</v>
      </c>
      <c r="H319">
        <v>294.00681349382489</v>
      </c>
      <c r="I319">
        <v>1097.03851998144</v>
      </c>
      <c r="J319">
        <v>285.1583045131307</v>
      </c>
      <c r="K319">
        <v>1209.4752083809931</v>
      </c>
      <c r="L319">
        <v>341.73636918455156</v>
      </c>
      <c r="M319">
        <v>555.98276610761036</v>
      </c>
      <c r="N319">
        <v>947.33553177595081</v>
      </c>
      <c r="O319">
        <v>1961.4445814009923</v>
      </c>
      <c r="P319">
        <v>137.43344918765843</v>
      </c>
      <c r="Q319">
        <v>222.67501641848219</v>
      </c>
      <c r="R319">
        <v>880.79185557711298</v>
      </c>
      <c r="S319">
        <v>237.97396987687088</v>
      </c>
      <c r="T319">
        <v>360.9562004458553</v>
      </c>
      <c r="U319">
        <v>866.04953531629121</v>
      </c>
      <c r="V319">
        <v>265.25552336576061</v>
      </c>
      <c r="W319">
        <v>1050.401485193521</v>
      </c>
      <c r="X319">
        <v>117.56112262778855</v>
      </c>
      <c r="Y319">
        <v>144.81447968225854</v>
      </c>
      <c r="Z319">
        <v>863.62719284718514</v>
      </c>
      <c r="AA319">
        <v>522.46038382245911</v>
      </c>
      <c r="AB319">
        <v>671.54805430969793</v>
      </c>
      <c r="AC319">
        <v>2190.7882650138099</v>
      </c>
      <c r="AD319">
        <v>111.47982629382575</v>
      </c>
      <c r="AE319">
        <v>325.56176317870018</v>
      </c>
      <c r="AF319">
        <v>380.59149028529947</v>
      </c>
    </row>
    <row r="320" spans="1:32" x14ac:dyDescent="0.25">
      <c r="A320" s="193" t="s">
        <v>538</v>
      </c>
      <c r="B320" s="193" t="str">
        <f t="shared" si="4"/>
        <v>2036#35-39</v>
      </c>
      <c r="C320" t="s">
        <v>532</v>
      </c>
      <c r="D320">
        <v>2036</v>
      </c>
      <c r="E320" t="s">
        <v>228</v>
      </c>
      <c r="F320">
        <v>120.2615549489197</v>
      </c>
      <c r="G320">
        <v>2160.1167781712165</v>
      </c>
      <c r="H320">
        <v>309.35381663724445</v>
      </c>
      <c r="I320">
        <v>1340.7931193406589</v>
      </c>
      <c r="J320">
        <v>380.60324109791736</v>
      </c>
      <c r="K320">
        <v>1212.6900670631351</v>
      </c>
      <c r="L320">
        <v>528.26160696560157</v>
      </c>
      <c r="M320">
        <v>647.23566788014091</v>
      </c>
      <c r="N320">
        <v>1139.3740930424747</v>
      </c>
      <c r="O320">
        <v>2021.8914800453417</v>
      </c>
      <c r="P320">
        <v>167.72636961389441</v>
      </c>
      <c r="Q320">
        <v>259.10861650570138</v>
      </c>
      <c r="R320">
        <v>912.02246852652695</v>
      </c>
      <c r="S320">
        <v>273.17638027797278</v>
      </c>
      <c r="T320">
        <v>512.74473074532261</v>
      </c>
      <c r="U320">
        <v>1012.8480712776072</v>
      </c>
      <c r="V320">
        <v>355.21657538073413</v>
      </c>
      <c r="W320">
        <v>1402.7548645583777</v>
      </c>
      <c r="X320">
        <v>101.8970607632925</v>
      </c>
      <c r="Y320">
        <v>199.73976291708749</v>
      </c>
      <c r="Z320">
        <v>886.19065943397197</v>
      </c>
      <c r="AA320">
        <v>664.40216259060981</v>
      </c>
      <c r="AB320">
        <v>690.27514430595204</v>
      </c>
      <c r="AC320">
        <v>2528.6494586804301</v>
      </c>
      <c r="AD320">
        <v>121.78643111153784</v>
      </c>
      <c r="AE320">
        <v>408.75601865231886</v>
      </c>
      <c r="AF320">
        <v>511.0200402922743</v>
      </c>
    </row>
    <row r="321" spans="1:32" x14ac:dyDescent="0.25">
      <c r="A321" s="193" t="s">
        <v>538</v>
      </c>
      <c r="B321" s="193" t="str">
        <f t="shared" si="4"/>
        <v>2036#40-44</v>
      </c>
      <c r="C321" t="s">
        <v>532</v>
      </c>
      <c r="D321">
        <v>2036</v>
      </c>
      <c r="E321" t="s">
        <v>229</v>
      </c>
      <c r="F321">
        <v>169.17412731912427</v>
      </c>
      <c r="G321">
        <v>2501.6691981059457</v>
      </c>
      <c r="H321">
        <v>377.71727025994005</v>
      </c>
      <c r="I321">
        <v>1374.611169022171</v>
      </c>
      <c r="J321">
        <v>476.79021386403679</v>
      </c>
      <c r="K321">
        <v>1229.2903191158075</v>
      </c>
      <c r="L321">
        <v>538.09152855556681</v>
      </c>
      <c r="M321">
        <v>691.12618538970366</v>
      </c>
      <c r="N321">
        <v>1425.8131412977243</v>
      </c>
      <c r="O321">
        <v>2380.4588609786715</v>
      </c>
      <c r="P321">
        <v>227.63376936353174</v>
      </c>
      <c r="Q321">
        <v>328.36846298363298</v>
      </c>
      <c r="R321">
        <v>1067.257418650147</v>
      </c>
      <c r="S321">
        <v>338.96958316557505</v>
      </c>
      <c r="T321">
        <v>665.16365967231263</v>
      </c>
      <c r="U321">
        <v>1273.2227538953252</v>
      </c>
      <c r="V321">
        <v>420.80269899269695</v>
      </c>
      <c r="W321">
        <v>1492.1520294623924</v>
      </c>
      <c r="X321">
        <v>134.35214785202157</v>
      </c>
      <c r="Y321">
        <v>225.12379375128901</v>
      </c>
      <c r="Z321">
        <v>1067.1621869488345</v>
      </c>
      <c r="AA321">
        <v>711.12283384250475</v>
      </c>
      <c r="AB321">
        <v>894.10294917345095</v>
      </c>
      <c r="AC321">
        <v>2962.959071963352</v>
      </c>
      <c r="AD321">
        <v>136.62389111595945</v>
      </c>
      <c r="AE321">
        <v>457.40685955562105</v>
      </c>
      <c r="AF321">
        <v>575.32677564022754</v>
      </c>
    </row>
    <row r="322" spans="1:32" x14ac:dyDescent="0.25">
      <c r="A322" s="193" t="s">
        <v>538</v>
      </c>
      <c r="B322" s="193" t="str">
        <f t="shared" si="4"/>
        <v>2036#45-49</v>
      </c>
      <c r="C322" t="s">
        <v>532</v>
      </c>
      <c r="D322">
        <v>2036</v>
      </c>
      <c r="E322" t="s">
        <v>174</v>
      </c>
      <c r="F322">
        <v>186.56381298226199</v>
      </c>
      <c r="G322">
        <v>2494.483512303193</v>
      </c>
      <c r="H322">
        <v>440.64159912767673</v>
      </c>
      <c r="I322">
        <v>1573.9982328967826</v>
      </c>
      <c r="J322">
        <v>520.20043044846557</v>
      </c>
      <c r="K322">
        <v>1308.9085880422465</v>
      </c>
      <c r="L322">
        <v>627.5660090658107</v>
      </c>
      <c r="M322">
        <v>814.68706770880135</v>
      </c>
      <c r="N322">
        <v>1441.2909311659382</v>
      </c>
      <c r="O322">
        <v>2675.7709647575816</v>
      </c>
      <c r="P322">
        <v>280.01378536856487</v>
      </c>
      <c r="Q322">
        <v>438.70416343859137</v>
      </c>
      <c r="R322">
        <v>1139.5258766664713</v>
      </c>
      <c r="S322">
        <v>369.61519882264855</v>
      </c>
      <c r="T322">
        <v>719.40915204442217</v>
      </c>
      <c r="U322">
        <v>1344.3497349789559</v>
      </c>
      <c r="V322">
        <v>531.56606807931564</v>
      </c>
      <c r="W322">
        <v>1540.4706632493867</v>
      </c>
      <c r="X322">
        <v>181.38777111923667</v>
      </c>
      <c r="Y322">
        <v>188.60334959264466</v>
      </c>
      <c r="Z322">
        <v>1113.0348637853881</v>
      </c>
      <c r="AA322">
        <v>749.47347755259977</v>
      </c>
      <c r="AB322">
        <v>1034.3770029372517</v>
      </c>
      <c r="AC322">
        <v>3217.477458697972</v>
      </c>
      <c r="AD322">
        <v>175.09701327297563</v>
      </c>
      <c r="AE322">
        <v>467.58176071007119</v>
      </c>
      <c r="AF322">
        <v>583.24490081601698</v>
      </c>
    </row>
    <row r="323" spans="1:32" x14ac:dyDescent="0.25">
      <c r="A323" s="193" t="s">
        <v>538</v>
      </c>
      <c r="B323" s="193" t="str">
        <f t="shared" si="4"/>
        <v>2036#50-54</v>
      </c>
      <c r="C323" t="s">
        <v>532</v>
      </c>
      <c r="D323">
        <v>2036</v>
      </c>
      <c r="E323" t="s">
        <v>175</v>
      </c>
      <c r="F323">
        <v>229.3031891045049</v>
      </c>
      <c r="G323">
        <v>2282.2716389204793</v>
      </c>
      <c r="H323">
        <v>508.79121615157442</v>
      </c>
      <c r="I323">
        <v>1469.2293330054035</v>
      </c>
      <c r="J323">
        <v>534.14377444233787</v>
      </c>
      <c r="K323">
        <v>1318.4902316532393</v>
      </c>
      <c r="L323">
        <v>578.03479861209905</v>
      </c>
      <c r="M323">
        <v>893.42702628416805</v>
      </c>
      <c r="N323">
        <v>1352.4473487631724</v>
      </c>
      <c r="O323">
        <v>2721.9611174415804</v>
      </c>
      <c r="P323">
        <v>331.31445088054022</v>
      </c>
      <c r="Q323">
        <v>470.73301350276165</v>
      </c>
      <c r="R323">
        <v>1102.8500955465556</v>
      </c>
      <c r="S323">
        <v>449.63721816444843</v>
      </c>
      <c r="T323">
        <v>777.15706963222669</v>
      </c>
      <c r="U323">
        <v>1231.3927283480175</v>
      </c>
      <c r="V323">
        <v>469.89230905118882</v>
      </c>
      <c r="W323">
        <v>1487.7420468352718</v>
      </c>
      <c r="X323">
        <v>187.56065291586532</v>
      </c>
      <c r="Y323">
        <v>183.156719234153</v>
      </c>
      <c r="Z323">
        <v>1189.4532300516594</v>
      </c>
      <c r="AA323">
        <v>737.04474256469655</v>
      </c>
      <c r="AB323">
        <v>968.10559548593358</v>
      </c>
      <c r="AC323">
        <v>3177.3328728989391</v>
      </c>
      <c r="AD323">
        <v>205.48892652788436</v>
      </c>
      <c r="AE323">
        <v>537.99972044281139</v>
      </c>
      <c r="AF323">
        <v>487.55963126577723</v>
      </c>
    </row>
    <row r="324" spans="1:32" x14ac:dyDescent="0.25">
      <c r="A324" s="193" t="s">
        <v>538</v>
      </c>
      <c r="B324" s="193" t="str">
        <f t="shared" si="4"/>
        <v>2036#55-59</v>
      </c>
      <c r="C324" t="s">
        <v>532</v>
      </c>
      <c r="D324">
        <v>2036</v>
      </c>
      <c r="E324" t="s">
        <v>177</v>
      </c>
      <c r="F324">
        <v>247.36754027159833</v>
      </c>
      <c r="G324">
        <v>2010.8153846046498</v>
      </c>
      <c r="H324">
        <v>490.46626850153348</v>
      </c>
      <c r="I324">
        <v>1342.5888490697421</v>
      </c>
      <c r="J324">
        <v>573.54550860512745</v>
      </c>
      <c r="K324">
        <v>1473.1942188705802</v>
      </c>
      <c r="L324">
        <v>523.48748913217116</v>
      </c>
      <c r="M324">
        <v>853.63726536484239</v>
      </c>
      <c r="N324">
        <v>1214.6214592633721</v>
      </c>
      <c r="O324">
        <v>2876.3929606485863</v>
      </c>
      <c r="P324">
        <v>333.14535810021812</v>
      </c>
      <c r="Q324">
        <v>574.79640272071708</v>
      </c>
      <c r="R324">
        <v>1159.4298558636792</v>
      </c>
      <c r="S324">
        <v>433.20183731462225</v>
      </c>
      <c r="T324">
        <v>761.37223761961445</v>
      </c>
      <c r="U324">
        <v>927.01099675084606</v>
      </c>
      <c r="V324">
        <v>490.59414168320825</v>
      </c>
      <c r="W324">
        <v>1456.4583003224179</v>
      </c>
      <c r="X324">
        <v>188.1236699431708</v>
      </c>
      <c r="Y324">
        <v>185.12702439638315</v>
      </c>
      <c r="Z324">
        <v>1158.1555463747563</v>
      </c>
      <c r="AA324">
        <v>736.02527579630646</v>
      </c>
      <c r="AB324">
        <v>997.91023561975953</v>
      </c>
      <c r="AC324">
        <v>3363.310630712569</v>
      </c>
      <c r="AD324">
        <v>231.04387664812111</v>
      </c>
      <c r="AE324">
        <v>542.42895029146541</v>
      </c>
      <c r="AF324">
        <v>554.42445632940462</v>
      </c>
    </row>
    <row r="325" spans="1:32" x14ac:dyDescent="0.25">
      <c r="A325" s="193" t="s">
        <v>538</v>
      </c>
      <c r="B325" s="193" t="str">
        <f t="shared" si="4"/>
        <v>2036#60-64</v>
      </c>
      <c r="C325" t="s">
        <v>532</v>
      </c>
      <c r="D325">
        <v>2036</v>
      </c>
      <c r="E325" t="s">
        <v>178</v>
      </c>
      <c r="F325">
        <v>248.27413978572594</v>
      </c>
      <c r="G325">
        <v>1974.266612705685</v>
      </c>
      <c r="H325">
        <v>561.90165325160683</v>
      </c>
      <c r="I325">
        <v>1366.4061813272701</v>
      </c>
      <c r="J325">
        <v>650.46882914520233</v>
      </c>
      <c r="K325">
        <v>1586.2605250090066</v>
      </c>
      <c r="L325">
        <v>503.31828778890093</v>
      </c>
      <c r="M325">
        <v>910.30539958606232</v>
      </c>
      <c r="N325">
        <v>1369.5920388805789</v>
      </c>
      <c r="O325">
        <v>3466.4404715220844</v>
      </c>
      <c r="P325">
        <v>357.90303680425723</v>
      </c>
      <c r="Q325">
        <v>640.8135034106358</v>
      </c>
      <c r="R325">
        <v>1280.7425903892397</v>
      </c>
      <c r="S325">
        <v>536.67306823619606</v>
      </c>
      <c r="T325">
        <v>939.03398008005274</v>
      </c>
      <c r="U325">
        <v>721.32223300606915</v>
      </c>
      <c r="V325">
        <v>535.49070458192</v>
      </c>
      <c r="W325">
        <v>1563.1204636349607</v>
      </c>
      <c r="X325">
        <v>254.594479876554</v>
      </c>
      <c r="Y325">
        <v>243.62063916615952</v>
      </c>
      <c r="Z325">
        <v>1346.4321754946345</v>
      </c>
      <c r="AA325">
        <v>644.76777963376503</v>
      </c>
      <c r="AB325">
        <v>969.10770138782709</v>
      </c>
      <c r="AC325">
        <v>3682.7480345331787</v>
      </c>
      <c r="AD325">
        <v>310.39842075393557</v>
      </c>
      <c r="AE325">
        <v>685.00721008103164</v>
      </c>
      <c r="AF325">
        <v>601.12500850157267</v>
      </c>
    </row>
    <row r="326" spans="1:32" x14ac:dyDescent="0.25">
      <c r="A326" s="193" t="s">
        <v>538</v>
      </c>
      <c r="B326" s="193" t="str">
        <f t="shared" si="4"/>
        <v>2036#65-69</v>
      </c>
      <c r="C326" t="s">
        <v>532</v>
      </c>
      <c r="D326">
        <v>2036</v>
      </c>
      <c r="E326" t="s">
        <v>230</v>
      </c>
      <c r="F326">
        <v>303.50373248093695</v>
      </c>
      <c r="G326">
        <v>2161.5086172729243</v>
      </c>
      <c r="H326">
        <v>619.93310610437038</v>
      </c>
      <c r="I326">
        <v>1544.0793870501677</v>
      </c>
      <c r="J326">
        <v>762.94384646891717</v>
      </c>
      <c r="K326">
        <v>1842.9981400993261</v>
      </c>
      <c r="L326">
        <v>634.94701957389088</v>
      </c>
      <c r="M326">
        <v>872.53576968313632</v>
      </c>
      <c r="N326">
        <v>1472.0809409528172</v>
      </c>
      <c r="O326">
        <v>4127.6581183201652</v>
      </c>
      <c r="P326">
        <v>402.80271215171422</v>
      </c>
      <c r="Q326">
        <v>855.16450323920947</v>
      </c>
      <c r="R326">
        <v>1418.9716174496612</v>
      </c>
      <c r="S326">
        <v>636.86502664980731</v>
      </c>
      <c r="T326">
        <v>1144.1297854938066</v>
      </c>
      <c r="U326">
        <v>687.28310111613359</v>
      </c>
      <c r="V326">
        <v>629.83004994929911</v>
      </c>
      <c r="W326">
        <v>1872.2024663869724</v>
      </c>
      <c r="X326">
        <v>347.24334349163405</v>
      </c>
      <c r="Y326">
        <v>302.30570395903271</v>
      </c>
      <c r="Z326">
        <v>1747.0327298402635</v>
      </c>
      <c r="AA326">
        <v>712.65757404394458</v>
      </c>
      <c r="AB326">
        <v>1159.4678501577341</v>
      </c>
      <c r="AC326">
        <v>4001.9077102428964</v>
      </c>
      <c r="AD326">
        <v>381.3312586343913</v>
      </c>
      <c r="AE326">
        <v>752.33495768354828</v>
      </c>
      <c r="AF326">
        <v>620.31018339966477</v>
      </c>
    </row>
    <row r="327" spans="1:32" x14ac:dyDescent="0.25">
      <c r="A327" s="193" t="s">
        <v>538</v>
      </c>
      <c r="B327" s="193" t="str">
        <f t="shared" si="4"/>
        <v>2036#70-74</v>
      </c>
      <c r="C327" t="s">
        <v>532</v>
      </c>
      <c r="D327">
        <v>2036</v>
      </c>
      <c r="E327" t="s">
        <v>231</v>
      </c>
      <c r="F327">
        <v>330.28366314658291</v>
      </c>
      <c r="G327">
        <v>2076.4618679708237</v>
      </c>
      <c r="H327">
        <v>631.15448283459364</v>
      </c>
      <c r="I327">
        <v>1428.6961149936867</v>
      </c>
      <c r="J327">
        <v>887.30998296442408</v>
      </c>
      <c r="K327">
        <v>1768.1751676562342</v>
      </c>
      <c r="L327">
        <v>611.67426621943571</v>
      </c>
      <c r="M327">
        <v>843.6265331407194</v>
      </c>
      <c r="N327">
        <v>1415.1530309294685</v>
      </c>
      <c r="O327">
        <v>3911.7809824038668</v>
      </c>
      <c r="P327">
        <v>373.30277583415528</v>
      </c>
      <c r="Q327">
        <v>840.93585829697031</v>
      </c>
      <c r="R327">
        <v>1353.6241025121037</v>
      </c>
      <c r="S327">
        <v>545.66786088346066</v>
      </c>
      <c r="T327">
        <v>1206.0467769446036</v>
      </c>
      <c r="U327">
        <v>651.00387119428774</v>
      </c>
      <c r="V327">
        <v>650.24345055814263</v>
      </c>
      <c r="W327">
        <v>1843.2172191384843</v>
      </c>
      <c r="X327">
        <v>293.14896520644407</v>
      </c>
      <c r="Y327">
        <v>271.68319658721794</v>
      </c>
      <c r="Z327">
        <v>1714.2581232223301</v>
      </c>
      <c r="AA327">
        <v>748.20833531211804</v>
      </c>
      <c r="AB327">
        <v>1172.5431398888661</v>
      </c>
      <c r="AC327">
        <v>3829.0562154749973</v>
      </c>
      <c r="AD327">
        <v>416.86135793031826</v>
      </c>
      <c r="AE327">
        <v>714.68944115266368</v>
      </c>
      <c r="AF327">
        <v>631.38215098549176</v>
      </c>
    </row>
    <row r="328" spans="1:32" x14ac:dyDescent="0.25">
      <c r="A328" s="193" t="s">
        <v>538</v>
      </c>
      <c r="B328" s="193" t="str">
        <f t="shared" si="4"/>
        <v>2036#75-79</v>
      </c>
      <c r="C328" t="s">
        <v>532</v>
      </c>
      <c r="D328">
        <v>2036</v>
      </c>
      <c r="E328" t="s">
        <v>232</v>
      </c>
      <c r="F328">
        <v>282.72080379101686</v>
      </c>
      <c r="G328">
        <v>1670.2979236489778</v>
      </c>
      <c r="H328">
        <v>470.73407909212864</v>
      </c>
      <c r="I328">
        <v>1195.840927109376</v>
      </c>
      <c r="J328">
        <v>744.6069693855253</v>
      </c>
      <c r="K328">
        <v>1446.6470896712892</v>
      </c>
      <c r="L328">
        <v>482.20126820153541</v>
      </c>
      <c r="M328">
        <v>602.4598069176958</v>
      </c>
      <c r="N328">
        <v>1272.5080020628388</v>
      </c>
      <c r="O328">
        <v>2991.0519371918003</v>
      </c>
      <c r="P328">
        <v>335.80570494231699</v>
      </c>
      <c r="Q328">
        <v>705.5332802323544</v>
      </c>
      <c r="R328">
        <v>1148.3381193068235</v>
      </c>
      <c r="S328">
        <v>478.51878940622146</v>
      </c>
      <c r="T328">
        <v>984.49931870254409</v>
      </c>
      <c r="U328">
        <v>492.3116104146502</v>
      </c>
      <c r="V328">
        <v>565.38941814579016</v>
      </c>
      <c r="W328">
        <v>1540.4351430846307</v>
      </c>
      <c r="X328">
        <v>273.69138677237652</v>
      </c>
      <c r="Y328">
        <v>237.72632135268083</v>
      </c>
      <c r="Z328">
        <v>1295.809609341838</v>
      </c>
      <c r="AA328">
        <v>594.69413746775376</v>
      </c>
      <c r="AB328">
        <v>920.29793081964419</v>
      </c>
      <c r="AC328">
        <v>2936.7150568668103</v>
      </c>
      <c r="AD328">
        <v>316.72003695585761</v>
      </c>
      <c r="AE328">
        <v>614.14884375299016</v>
      </c>
      <c r="AF328">
        <v>581.2918526316945</v>
      </c>
    </row>
    <row r="329" spans="1:32" x14ac:dyDescent="0.25">
      <c r="A329" s="193" t="s">
        <v>538</v>
      </c>
      <c r="B329" s="193" t="str">
        <f t="shared" si="4"/>
        <v>2036#80-84</v>
      </c>
      <c r="C329" t="s">
        <v>532</v>
      </c>
      <c r="D329">
        <v>2036</v>
      </c>
      <c r="E329" t="s">
        <v>233</v>
      </c>
      <c r="F329">
        <v>252.08097202455275</v>
      </c>
      <c r="G329">
        <v>1178.3635009413147</v>
      </c>
      <c r="H329">
        <v>345.0547931296262</v>
      </c>
      <c r="I329">
        <v>875.54718106050154</v>
      </c>
      <c r="J329">
        <v>551.50020276372481</v>
      </c>
      <c r="K329">
        <v>1152.4222558392505</v>
      </c>
      <c r="L329">
        <v>377.11652036446901</v>
      </c>
      <c r="M329">
        <v>445.61139900596663</v>
      </c>
      <c r="N329">
        <v>848.36934749354907</v>
      </c>
      <c r="O329">
        <v>2229.5392895959394</v>
      </c>
      <c r="P329">
        <v>223.37490323180543</v>
      </c>
      <c r="Q329">
        <v>546.22490350350495</v>
      </c>
      <c r="R329">
        <v>956.54910633937834</v>
      </c>
      <c r="S329">
        <v>365.05821313434052</v>
      </c>
      <c r="T329">
        <v>782.61730810736265</v>
      </c>
      <c r="U329">
        <v>359.23241716845877</v>
      </c>
      <c r="V329">
        <v>446.3447854052763</v>
      </c>
      <c r="W329">
        <v>1091.3132071726836</v>
      </c>
      <c r="X329">
        <v>164.26536270278726</v>
      </c>
      <c r="Y329">
        <v>170.9516967737693</v>
      </c>
      <c r="Z329">
        <v>972.82380596489099</v>
      </c>
      <c r="AA329">
        <v>467.64454310448764</v>
      </c>
      <c r="AB329">
        <v>770.81913582218954</v>
      </c>
      <c r="AC329">
        <v>2234.6975109643208</v>
      </c>
      <c r="AD329">
        <v>292.16150690065257</v>
      </c>
      <c r="AE329">
        <v>477.22723698591864</v>
      </c>
      <c r="AF329">
        <v>434.26094754546989</v>
      </c>
    </row>
    <row r="330" spans="1:32" x14ac:dyDescent="0.25">
      <c r="A330" s="193" t="s">
        <v>538</v>
      </c>
      <c r="B330" s="193" t="str">
        <f t="shared" ref="B330:B393" si="5">$D330&amp;"#"&amp;$E330</f>
        <v>2036#85-89</v>
      </c>
      <c r="C330" t="s">
        <v>532</v>
      </c>
      <c r="D330">
        <v>2036</v>
      </c>
      <c r="E330" t="s">
        <v>534</v>
      </c>
      <c r="F330">
        <v>216.29049095693986</v>
      </c>
      <c r="G330">
        <v>807.4876493383548</v>
      </c>
      <c r="H330">
        <v>225.39266761484015</v>
      </c>
      <c r="I330">
        <v>719.42339735494852</v>
      </c>
      <c r="J330">
        <v>426.3278858063087</v>
      </c>
      <c r="K330">
        <v>876.10086043258218</v>
      </c>
      <c r="L330">
        <v>241.48542807711976</v>
      </c>
      <c r="M330">
        <v>345.1007660475334</v>
      </c>
      <c r="N330">
        <v>580.02722450585827</v>
      </c>
      <c r="O330">
        <v>1474.1538981803333</v>
      </c>
      <c r="P330">
        <v>153.08708632240138</v>
      </c>
      <c r="Q330">
        <v>349.71150388578587</v>
      </c>
      <c r="R330">
        <v>714.70584059011935</v>
      </c>
      <c r="S330">
        <v>314.29518810103741</v>
      </c>
      <c r="T330">
        <v>517.07567528251911</v>
      </c>
      <c r="U330">
        <v>287.72858925172193</v>
      </c>
      <c r="V330">
        <v>284.86429278591959</v>
      </c>
      <c r="W330">
        <v>880.53926717205877</v>
      </c>
      <c r="X330">
        <v>128.73367388844795</v>
      </c>
      <c r="Y330">
        <v>134.04256238197942</v>
      </c>
      <c r="Z330">
        <v>767.27703998082302</v>
      </c>
      <c r="AA330">
        <v>378.86748525230917</v>
      </c>
      <c r="AB330">
        <v>605.11657427269574</v>
      </c>
      <c r="AC330">
        <v>1668.2519525272191</v>
      </c>
      <c r="AD330">
        <v>208.81749720178271</v>
      </c>
      <c r="AE330">
        <v>356.17401014581321</v>
      </c>
      <c r="AF330">
        <v>319.3869357888758</v>
      </c>
    </row>
    <row r="331" spans="1:32" x14ac:dyDescent="0.25">
      <c r="A331" s="193" t="s">
        <v>538</v>
      </c>
      <c r="B331" s="193" t="str">
        <f t="shared" si="5"/>
        <v>2036#90+</v>
      </c>
      <c r="C331" t="s">
        <v>532</v>
      </c>
      <c r="D331">
        <v>2036</v>
      </c>
      <c r="E331" t="s">
        <v>535</v>
      </c>
      <c r="F331">
        <v>69.738415046612886</v>
      </c>
      <c r="G331">
        <v>398.31084907528282</v>
      </c>
      <c r="H331">
        <v>188.37731236112819</v>
      </c>
      <c r="I331">
        <v>383.78921470093138</v>
      </c>
      <c r="J331">
        <v>235.54937628819846</v>
      </c>
      <c r="K331">
        <v>512.26448019616282</v>
      </c>
      <c r="L331">
        <v>86.399792319409841</v>
      </c>
      <c r="M331">
        <v>152.21461226738586</v>
      </c>
      <c r="N331">
        <v>241.18372080560198</v>
      </c>
      <c r="O331">
        <v>705.44739927446562</v>
      </c>
      <c r="P331">
        <v>94.383207181703611</v>
      </c>
      <c r="Q331">
        <v>194.36016096843565</v>
      </c>
      <c r="R331">
        <v>320.05745705226832</v>
      </c>
      <c r="S331">
        <v>197.44883127076625</v>
      </c>
      <c r="T331">
        <v>214.2940690730845</v>
      </c>
      <c r="U331">
        <v>77.647618887893003</v>
      </c>
      <c r="V331">
        <v>170.02558006063379</v>
      </c>
      <c r="W331">
        <v>455.04974944160472</v>
      </c>
      <c r="X331">
        <v>67.160008376619132</v>
      </c>
      <c r="Y331">
        <v>41.793867840608613</v>
      </c>
      <c r="Z331">
        <v>365.65581892683156</v>
      </c>
      <c r="AA331">
        <v>275.20867016290606</v>
      </c>
      <c r="AB331">
        <v>208.81616479677763</v>
      </c>
      <c r="AC331">
        <v>786.87620274995334</v>
      </c>
      <c r="AD331">
        <v>151.11310542244587</v>
      </c>
      <c r="AE331">
        <v>157.45307203018879</v>
      </c>
      <c r="AF331">
        <v>138.53638223494565</v>
      </c>
    </row>
    <row r="332" spans="1:32" x14ac:dyDescent="0.25">
      <c r="A332" s="193" t="s">
        <v>538</v>
      </c>
      <c r="B332" s="193" t="str">
        <f t="shared" si="5"/>
        <v>2037#0-15</v>
      </c>
      <c r="C332" t="s">
        <v>532</v>
      </c>
      <c r="D332">
        <v>2037</v>
      </c>
      <c r="E332" t="s">
        <v>181</v>
      </c>
      <c r="F332">
        <v>519.87765355440001</v>
      </c>
      <c r="G332">
        <v>6935.3150585991625</v>
      </c>
      <c r="H332">
        <v>980.29929646090795</v>
      </c>
      <c r="I332">
        <v>5090.409513601955</v>
      </c>
      <c r="J332">
        <v>1302.4915150058787</v>
      </c>
      <c r="K332">
        <v>3385.0398744649269</v>
      </c>
      <c r="L332">
        <v>1370.8972731194012</v>
      </c>
      <c r="M332">
        <v>2534.670215425348</v>
      </c>
      <c r="N332">
        <v>3537.4809561660795</v>
      </c>
      <c r="O332">
        <v>7131.6180270023015</v>
      </c>
      <c r="P332">
        <v>808.11171893124799</v>
      </c>
      <c r="Q332">
        <v>1010.2830997316006</v>
      </c>
      <c r="R332">
        <v>2823.0567894866253</v>
      </c>
      <c r="S332">
        <v>945.7634519843524</v>
      </c>
      <c r="T332">
        <v>1986.9379602875051</v>
      </c>
      <c r="U332">
        <v>3929.4530937710761</v>
      </c>
      <c r="V332">
        <v>1102.7862337036104</v>
      </c>
      <c r="W332">
        <v>4568.2966437044506</v>
      </c>
      <c r="X332">
        <v>370.44032606524291</v>
      </c>
      <c r="Y332">
        <v>667.8825877602784</v>
      </c>
      <c r="Z332">
        <v>3251.222163120914</v>
      </c>
      <c r="AA332">
        <v>1949.3959816707652</v>
      </c>
      <c r="AB332">
        <v>2813.4185989279749</v>
      </c>
      <c r="AC332">
        <v>7789.9690428655431</v>
      </c>
      <c r="AD332">
        <v>384.82578356452609</v>
      </c>
      <c r="AE332">
        <v>1292.697648901808</v>
      </c>
      <c r="AF332">
        <v>1446.4809540146389</v>
      </c>
    </row>
    <row r="333" spans="1:32" x14ac:dyDescent="0.25">
      <c r="A333" s="193" t="s">
        <v>538</v>
      </c>
      <c r="B333" s="193" t="str">
        <f t="shared" si="5"/>
        <v>2037#16-19</v>
      </c>
      <c r="C333" t="s">
        <v>532</v>
      </c>
      <c r="D333">
        <v>2037</v>
      </c>
      <c r="E333" t="s">
        <v>533</v>
      </c>
      <c r="F333">
        <v>144.3004565978774</v>
      </c>
      <c r="G333">
        <v>1629.0835732913526</v>
      </c>
      <c r="H333">
        <v>274.74671891327711</v>
      </c>
      <c r="I333">
        <v>1184.0003418385729</v>
      </c>
      <c r="J333">
        <v>313.69939669149812</v>
      </c>
      <c r="K333">
        <v>786.15748103595138</v>
      </c>
      <c r="L333">
        <v>293.36331422383398</v>
      </c>
      <c r="M333">
        <v>603.28110654268755</v>
      </c>
      <c r="N333">
        <v>869.25607528045839</v>
      </c>
      <c r="O333">
        <v>1550.8773159431285</v>
      </c>
      <c r="P333">
        <v>260.20380933695196</v>
      </c>
      <c r="Q333">
        <v>247.29205799857084</v>
      </c>
      <c r="R333">
        <v>853.35663772997736</v>
      </c>
      <c r="S333">
        <v>243.98304661567903</v>
      </c>
      <c r="T333">
        <v>436.91087103232445</v>
      </c>
      <c r="U333">
        <v>885.93913849193655</v>
      </c>
      <c r="V333">
        <v>243.98780448121232</v>
      </c>
      <c r="W333">
        <v>1547.8892179024938</v>
      </c>
      <c r="X333">
        <v>94.605882817225407</v>
      </c>
      <c r="Y333">
        <v>128.91501675780796</v>
      </c>
      <c r="Z333">
        <v>715.28577144933456</v>
      </c>
      <c r="AA333">
        <v>488.38196705395546</v>
      </c>
      <c r="AB333">
        <v>812.69681548621361</v>
      </c>
      <c r="AC333">
        <v>1964.3200410453762</v>
      </c>
      <c r="AD333">
        <v>100.73661404383819</v>
      </c>
      <c r="AE333">
        <v>294.60159766220028</v>
      </c>
      <c r="AF333">
        <v>327.79577455281867</v>
      </c>
    </row>
    <row r="334" spans="1:32" x14ac:dyDescent="0.25">
      <c r="A334" s="193" t="s">
        <v>538</v>
      </c>
      <c r="B334" s="193" t="str">
        <f t="shared" si="5"/>
        <v>2037#20-24</v>
      </c>
      <c r="C334" t="s">
        <v>532</v>
      </c>
      <c r="D334">
        <v>2037</v>
      </c>
      <c r="E334" t="s">
        <v>168</v>
      </c>
      <c r="F334">
        <v>116.49812007261905</v>
      </c>
      <c r="G334">
        <v>1675.263895546298</v>
      </c>
      <c r="H334">
        <v>249.7154055578892</v>
      </c>
      <c r="I334">
        <v>968.00685518671105</v>
      </c>
      <c r="J334">
        <v>237.29550602129257</v>
      </c>
      <c r="K334">
        <v>907.24969874882254</v>
      </c>
      <c r="L334">
        <v>270.48456001631985</v>
      </c>
      <c r="M334">
        <v>586.85380508789899</v>
      </c>
      <c r="N334">
        <v>833.9307918807101</v>
      </c>
      <c r="O334">
        <v>1926.0609992533291</v>
      </c>
      <c r="P334">
        <v>200.96873353964577</v>
      </c>
      <c r="Q334">
        <v>225.66888025322589</v>
      </c>
      <c r="R334">
        <v>1239.0828255401134</v>
      </c>
      <c r="S334">
        <v>180.31506336374935</v>
      </c>
      <c r="T334">
        <v>387.16490194197024</v>
      </c>
      <c r="U334">
        <v>984.38483910172044</v>
      </c>
      <c r="V334">
        <v>270.8102910878298</v>
      </c>
      <c r="W334">
        <v>1357.1328929903436</v>
      </c>
      <c r="X334">
        <v>75.325729432988098</v>
      </c>
      <c r="Y334">
        <v>111.57370202407802</v>
      </c>
      <c r="Z334">
        <v>932.78427625089785</v>
      </c>
      <c r="AA334">
        <v>689.56216795833143</v>
      </c>
      <c r="AB334">
        <v>599.82864141970072</v>
      </c>
      <c r="AC334">
        <v>1776.106619449828</v>
      </c>
      <c r="AD334">
        <v>103.25629591869762</v>
      </c>
      <c r="AE334">
        <v>327.49467053588489</v>
      </c>
      <c r="AF334">
        <v>297.65122503683017</v>
      </c>
    </row>
    <row r="335" spans="1:32" x14ac:dyDescent="0.25">
      <c r="A335" s="193" t="s">
        <v>538</v>
      </c>
      <c r="B335" s="193" t="str">
        <f t="shared" si="5"/>
        <v>2037#25-29</v>
      </c>
      <c r="C335" t="s">
        <v>532</v>
      </c>
      <c r="D335">
        <v>2037</v>
      </c>
      <c r="E335" t="s">
        <v>226</v>
      </c>
      <c r="F335">
        <v>86.88757057861406</v>
      </c>
      <c r="G335">
        <v>1990.4018679254641</v>
      </c>
      <c r="H335">
        <v>312.13265351405806</v>
      </c>
      <c r="I335">
        <v>1104.9920476088841</v>
      </c>
      <c r="J335">
        <v>260.23355898671446</v>
      </c>
      <c r="K335">
        <v>1282.9487690517183</v>
      </c>
      <c r="L335">
        <v>338.20599456484666</v>
      </c>
      <c r="M335">
        <v>579.5508241797628</v>
      </c>
      <c r="N335">
        <v>1030.3712801902761</v>
      </c>
      <c r="O335">
        <v>2111.8202827031628</v>
      </c>
      <c r="P335">
        <v>170.26111709081854</v>
      </c>
      <c r="Q335">
        <v>211.60157357578279</v>
      </c>
      <c r="R335">
        <v>999.18441142664983</v>
      </c>
      <c r="S335">
        <v>198.11345443089968</v>
      </c>
      <c r="T335">
        <v>345.52520068904789</v>
      </c>
      <c r="U335">
        <v>1074.6440290601104</v>
      </c>
      <c r="V335">
        <v>291.29782179247718</v>
      </c>
      <c r="W335">
        <v>1103.6275209281469</v>
      </c>
      <c r="X335">
        <v>102.28496891219045</v>
      </c>
      <c r="Y335">
        <v>143.9013205429348</v>
      </c>
      <c r="Z335">
        <v>1019.7845611542277</v>
      </c>
      <c r="AA335">
        <v>623.31971852616493</v>
      </c>
      <c r="AB335">
        <v>646.20136768712814</v>
      </c>
      <c r="AC335">
        <v>2171.6737849822107</v>
      </c>
      <c r="AD335">
        <v>116.96916885456579</v>
      </c>
      <c r="AE335">
        <v>352.47997434583988</v>
      </c>
      <c r="AF335">
        <v>312.67705474746145</v>
      </c>
    </row>
    <row r="336" spans="1:32" x14ac:dyDescent="0.25">
      <c r="A336" s="193" t="s">
        <v>538</v>
      </c>
      <c r="B336" s="193" t="str">
        <f t="shared" si="5"/>
        <v>2037#30-34</v>
      </c>
      <c r="C336" t="s">
        <v>532</v>
      </c>
      <c r="D336">
        <v>2037</v>
      </c>
      <c r="E336" t="s">
        <v>227</v>
      </c>
      <c r="F336">
        <v>107.66178472155656</v>
      </c>
      <c r="G336">
        <v>1880.4190712540471</v>
      </c>
      <c r="H336">
        <v>281.98582581697849</v>
      </c>
      <c r="I336">
        <v>1134.3917549459093</v>
      </c>
      <c r="J336">
        <v>295.53308539911563</v>
      </c>
      <c r="K336">
        <v>1274.156011740952</v>
      </c>
      <c r="L336">
        <v>348.04994063459333</v>
      </c>
      <c r="M336">
        <v>579.41936695336449</v>
      </c>
      <c r="N336">
        <v>971.5380988351402</v>
      </c>
      <c r="O336">
        <v>2018.0771090452915</v>
      </c>
      <c r="P336">
        <v>129.79872961283311</v>
      </c>
      <c r="Q336">
        <v>226.04104942811517</v>
      </c>
      <c r="R336">
        <v>923.9341854796794</v>
      </c>
      <c r="S336">
        <v>240.84859112371279</v>
      </c>
      <c r="T336">
        <v>368.20825094639906</v>
      </c>
      <c r="U336">
        <v>907.61601078480044</v>
      </c>
      <c r="V336">
        <v>264.54461806002018</v>
      </c>
      <c r="W336">
        <v>1074.5664703548669</v>
      </c>
      <c r="X336">
        <v>109.8026895695773</v>
      </c>
      <c r="Y336">
        <v>145.75390381713464</v>
      </c>
      <c r="Z336">
        <v>873.88334949687965</v>
      </c>
      <c r="AA336">
        <v>536.7673067817351</v>
      </c>
      <c r="AB336">
        <v>707.81202583209551</v>
      </c>
      <c r="AC336">
        <v>2235.3859216038036</v>
      </c>
      <c r="AD336">
        <v>121.31314273997027</v>
      </c>
      <c r="AE336">
        <v>336.35495549106486</v>
      </c>
      <c r="AF336">
        <v>380.48062019003731</v>
      </c>
    </row>
    <row r="337" spans="1:32" x14ac:dyDescent="0.25">
      <c r="A337" s="193" t="s">
        <v>538</v>
      </c>
      <c r="B337" s="193" t="str">
        <f t="shared" si="5"/>
        <v>2037#35-39</v>
      </c>
      <c r="C337" t="s">
        <v>532</v>
      </c>
      <c r="D337">
        <v>2037</v>
      </c>
      <c r="E337" t="s">
        <v>228</v>
      </c>
      <c r="F337">
        <v>104.6558498427173</v>
      </c>
      <c r="G337">
        <v>2121.5275095536222</v>
      </c>
      <c r="H337">
        <v>315.38918017068784</v>
      </c>
      <c r="I337">
        <v>1324.9599434729457</v>
      </c>
      <c r="J337">
        <v>380.2310399306084</v>
      </c>
      <c r="K337">
        <v>1160.5657458378237</v>
      </c>
      <c r="L337">
        <v>503.10142076982447</v>
      </c>
      <c r="M337">
        <v>660.07423559316953</v>
      </c>
      <c r="N337">
        <v>1102.8451885788211</v>
      </c>
      <c r="O337">
        <v>1980.0889398406907</v>
      </c>
      <c r="P337">
        <v>156.93743908285387</v>
      </c>
      <c r="Q337">
        <v>246.78043470794609</v>
      </c>
      <c r="R337">
        <v>862.03600102747248</v>
      </c>
      <c r="S337">
        <v>276.09356327501547</v>
      </c>
      <c r="T337">
        <v>502.57652924444892</v>
      </c>
      <c r="U337">
        <v>994.2117139426274</v>
      </c>
      <c r="V337">
        <v>340.36782737965621</v>
      </c>
      <c r="W337">
        <v>1350.2051355027324</v>
      </c>
      <c r="X337">
        <v>113.39514266675776</v>
      </c>
      <c r="Y337">
        <v>201.36946643231875</v>
      </c>
      <c r="Z337">
        <v>871.37998251663907</v>
      </c>
      <c r="AA337">
        <v>680.38797544538033</v>
      </c>
      <c r="AB337">
        <v>657.89864987590954</v>
      </c>
      <c r="AC337">
        <v>2509.2254180122227</v>
      </c>
      <c r="AD337">
        <v>111.88396587355999</v>
      </c>
      <c r="AE337">
        <v>388.26117135885943</v>
      </c>
      <c r="AF337">
        <v>504.81972507718132</v>
      </c>
    </row>
    <row r="338" spans="1:32" x14ac:dyDescent="0.25">
      <c r="A338" s="193" t="s">
        <v>538</v>
      </c>
      <c r="B338" s="193" t="str">
        <f t="shared" si="5"/>
        <v>2037#40-44</v>
      </c>
      <c r="C338" t="s">
        <v>532</v>
      </c>
      <c r="D338">
        <v>2037</v>
      </c>
      <c r="E338" t="s">
        <v>229</v>
      </c>
      <c r="F338">
        <v>160.29015824331771</v>
      </c>
      <c r="G338">
        <v>2482.1525155853451</v>
      </c>
      <c r="H338">
        <v>379.13692654224337</v>
      </c>
      <c r="I338">
        <v>1383.2094120913534</v>
      </c>
      <c r="J338">
        <v>449.85244664130198</v>
      </c>
      <c r="K338">
        <v>1248.4692559702009</v>
      </c>
      <c r="L338">
        <v>551.44086840136742</v>
      </c>
      <c r="M338">
        <v>674.26863711446754</v>
      </c>
      <c r="N338">
        <v>1375.6719971380603</v>
      </c>
      <c r="O338">
        <v>2346.6119833850616</v>
      </c>
      <c r="P338">
        <v>235.58601931139901</v>
      </c>
      <c r="Q338">
        <v>324.25859650530651</v>
      </c>
      <c r="R338">
        <v>1078.2987213712386</v>
      </c>
      <c r="S338">
        <v>360.33572929257548</v>
      </c>
      <c r="T338">
        <v>639.86352190891967</v>
      </c>
      <c r="U338">
        <v>1277.038121649116</v>
      </c>
      <c r="V338">
        <v>412.07074234693596</v>
      </c>
      <c r="W338">
        <v>1551.4545811199987</v>
      </c>
      <c r="X338">
        <v>120.61192082762891</v>
      </c>
      <c r="Y338">
        <v>216.30430620998396</v>
      </c>
      <c r="Z338">
        <v>1038.8962624815522</v>
      </c>
      <c r="AA338">
        <v>707.04131750561442</v>
      </c>
      <c r="AB338">
        <v>884.85405524740895</v>
      </c>
      <c r="AC338">
        <v>2907.0206086860335</v>
      </c>
      <c r="AD338">
        <v>137.84788550348983</v>
      </c>
      <c r="AE338">
        <v>466.22979356087865</v>
      </c>
      <c r="AF338">
        <v>592.30815725655384</v>
      </c>
    </row>
    <row r="339" spans="1:32" x14ac:dyDescent="0.25">
      <c r="A339" s="193" t="s">
        <v>538</v>
      </c>
      <c r="B339" s="193" t="str">
        <f t="shared" si="5"/>
        <v>2037#45-49</v>
      </c>
      <c r="C339" t="s">
        <v>532</v>
      </c>
      <c r="D339">
        <v>2037</v>
      </c>
      <c r="E339" t="s">
        <v>174</v>
      </c>
      <c r="F339">
        <v>200.43308445858531</v>
      </c>
      <c r="G339">
        <v>2497.0708599113614</v>
      </c>
      <c r="H339">
        <v>437.32849764400419</v>
      </c>
      <c r="I339">
        <v>1597.3258186913647</v>
      </c>
      <c r="J339">
        <v>535.28583767937664</v>
      </c>
      <c r="K339">
        <v>1265.8551709198887</v>
      </c>
      <c r="L339">
        <v>624.37423558834257</v>
      </c>
      <c r="M339">
        <v>816.67618402148582</v>
      </c>
      <c r="N339">
        <v>1502.2759434988702</v>
      </c>
      <c r="O339">
        <v>2703.9973179959011</v>
      </c>
      <c r="P339">
        <v>270.55170488923176</v>
      </c>
      <c r="Q339">
        <v>449.42177567664078</v>
      </c>
      <c r="R339">
        <v>1121.5943549986489</v>
      </c>
      <c r="S339">
        <v>354.69284252051534</v>
      </c>
      <c r="T339">
        <v>745.81109052641307</v>
      </c>
      <c r="U339">
        <v>1358.1000934925364</v>
      </c>
      <c r="V339">
        <v>525.1003157752408</v>
      </c>
      <c r="W339">
        <v>1538.5866064390493</v>
      </c>
      <c r="X339">
        <v>182.10749571386765</v>
      </c>
      <c r="Y339">
        <v>192.56649154760555</v>
      </c>
      <c r="Z339">
        <v>1135.5885678169943</v>
      </c>
      <c r="AA339">
        <v>785.83388348579899</v>
      </c>
      <c r="AB339">
        <v>1003.9384267026927</v>
      </c>
      <c r="AC339">
        <v>3255.3773580376455</v>
      </c>
      <c r="AD339">
        <v>170.78274164805046</v>
      </c>
      <c r="AE339">
        <v>460.70455082521914</v>
      </c>
      <c r="AF339">
        <v>586.42783981753553</v>
      </c>
    </row>
    <row r="340" spans="1:32" x14ac:dyDescent="0.25">
      <c r="A340" s="193" t="s">
        <v>538</v>
      </c>
      <c r="B340" s="193" t="str">
        <f t="shared" si="5"/>
        <v>2037#50-54</v>
      </c>
      <c r="C340" t="s">
        <v>532</v>
      </c>
      <c r="D340">
        <v>2037</v>
      </c>
      <c r="E340" t="s">
        <v>175</v>
      </c>
      <c r="F340">
        <v>208.63759536421651</v>
      </c>
      <c r="G340">
        <v>2352.0479033811498</v>
      </c>
      <c r="H340">
        <v>511.22889733650288</v>
      </c>
      <c r="I340">
        <v>1480.152048989559</v>
      </c>
      <c r="J340">
        <v>503.14019732993904</v>
      </c>
      <c r="K340">
        <v>1312.739022195904</v>
      </c>
      <c r="L340">
        <v>598.18676639529667</v>
      </c>
      <c r="M340">
        <v>918.38722721436341</v>
      </c>
      <c r="N340">
        <v>1362.0707349024019</v>
      </c>
      <c r="O340">
        <v>2713.1869552354019</v>
      </c>
      <c r="P340">
        <v>331.69064367008394</v>
      </c>
      <c r="Q340">
        <v>446.24604998219263</v>
      </c>
      <c r="R340">
        <v>1116.8606719092256</v>
      </c>
      <c r="S340">
        <v>436.10649372864958</v>
      </c>
      <c r="T340">
        <v>760.33003840496883</v>
      </c>
      <c r="U340">
        <v>1291.8370813733436</v>
      </c>
      <c r="V340">
        <v>508.28627678616135</v>
      </c>
      <c r="W340">
        <v>1526.5114653477331</v>
      </c>
      <c r="X340">
        <v>187.53880314898799</v>
      </c>
      <c r="Y340">
        <v>181.91488272789491</v>
      </c>
      <c r="Z340">
        <v>1182.1561886986517</v>
      </c>
      <c r="AA340">
        <v>705.0212068068256</v>
      </c>
      <c r="AB340">
        <v>1003.0995808208318</v>
      </c>
      <c r="AC340">
        <v>3151.0162426030697</v>
      </c>
      <c r="AD340">
        <v>204.91452009793812</v>
      </c>
      <c r="AE340">
        <v>541.34446579791097</v>
      </c>
      <c r="AF340">
        <v>497.07630381002321</v>
      </c>
    </row>
    <row r="341" spans="1:32" x14ac:dyDescent="0.25">
      <c r="A341" s="193" t="s">
        <v>538</v>
      </c>
      <c r="B341" s="193" t="str">
        <f t="shared" si="5"/>
        <v>2037#55-59</v>
      </c>
      <c r="C341" t="s">
        <v>532</v>
      </c>
      <c r="D341">
        <v>2037</v>
      </c>
      <c r="E341" t="s">
        <v>177</v>
      </c>
      <c r="F341">
        <v>244.03878632843691</v>
      </c>
      <c r="G341">
        <v>2114.666495499901</v>
      </c>
      <c r="H341">
        <v>506.19622498815136</v>
      </c>
      <c r="I341">
        <v>1374.6651580993916</v>
      </c>
      <c r="J341">
        <v>605.04516629009026</v>
      </c>
      <c r="K341">
        <v>1469.133876628006</v>
      </c>
      <c r="L341">
        <v>548.73042198415533</v>
      </c>
      <c r="M341">
        <v>890.98117071870456</v>
      </c>
      <c r="N341">
        <v>1275.2353413486062</v>
      </c>
      <c r="O341">
        <v>2961.0552098407006</v>
      </c>
      <c r="P341">
        <v>343.76796915689567</v>
      </c>
      <c r="Q341">
        <v>577.37675143452657</v>
      </c>
      <c r="R341">
        <v>1153.3427256324435</v>
      </c>
      <c r="S341">
        <v>426.52768086575054</v>
      </c>
      <c r="T341">
        <v>788.36066308834575</v>
      </c>
      <c r="U341">
        <v>994.97597026659992</v>
      </c>
      <c r="V341">
        <v>501.22680263721838</v>
      </c>
      <c r="W341">
        <v>1528.6083140159581</v>
      </c>
      <c r="X341">
        <v>194.88668994093248</v>
      </c>
      <c r="Y341">
        <v>191.5082887811883</v>
      </c>
      <c r="Z341">
        <v>1179.2400165517622</v>
      </c>
      <c r="AA341">
        <v>775.67447663232406</v>
      </c>
      <c r="AB341">
        <v>1017.2407709823281</v>
      </c>
      <c r="AC341">
        <v>3367.6117415461213</v>
      </c>
      <c r="AD341">
        <v>221.35599806854469</v>
      </c>
      <c r="AE341">
        <v>544.82145016651657</v>
      </c>
      <c r="AF341">
        <v>535.22367133210571</v>
      </c>
    </row>
    <row r="342" spans="1:32" x14ac:dyDescent="0.25">
      <c r="A342" s="193" t="s">
        <v>538</v>
      </c>
      <c r="B342" s="193" t="str">
        <f t="shared" si="5"/>
        <v>2037#60-64</v>
      </c>
      <c r="C342" t="s">
        <v>532</v>
      </c>
      <c r="D342">
        <v>2037</v>
      </c>
      <c r="E342" t="s">
        <v>178</v>
      </c>
      <c r="F342">
        <v>229.84642240336808</v>
      </c>
      <c r="G342">
        <v>1894.4427040559267</v>
      </c>
      <c r="H342">
        <v>543.64551495884234</v>
      </c>
      <c r="I342">
        <v>1338.0700389024107</v>
      </c>
      <c r="J342">
        <v>615.82293601354422</v>
      </c>
      <c r="K342">
        <v>1558.8260133862527</v>
      </c>
      <c r="L342">
        <v>468.77748574258476</v>
      </c>
      <c r="M342">
        <v>889.43741094658253</v>
      </c>
      <c r="N342">
        <v>1306.4286816442518</v>
      </c>
      <c r="O342">
        <v>3243.3063337050262</v>
      </c>
      <c r="P342">
        <v>324.33414337008151</v>
      </c>
      <c r="Q342">
        <v>628.88146501915082</v>
      </c>
      <c r="R342">
        <v>1240.2449532430292</v>
      </c>
      <c r="S342">
        <v>507.67011753504954</v>
      </c>
      <c r="T342">
        <v>872.2616173563315</v>
      </c>
      <c r="U342">
        <v>747.49981858694241</v>
      </c>
      <c r="V342">
        <v>512.82472980707917</v>
      </c>
      <c r="W342">
        <v>1478.6236557218022</v>
      </c>
      <c r="X342">
        <v>223.33962876486589</v>
      </c>
      <c r="Y342">
        <v>221.56077585979654</v>
      </c>
      <c r="Z342">
        <v>1294.9755280603522</v>
      </c>
      <c r="AA342">
        <v>644.86980073207746</v>
      </c>
      <c r="AB342">
        <v>938.86558408413759</v>
      </c>
      <c r="AC342">
        <v>3522.6129484521398</v>
      </c>
      <c r="AD342">
        <v>288.26291235602332</v>
      </c>
      <c r="AE342">
        <v>650.50097496059107</v>
      </c>
      <c r="AF342">
        <v>575.19844966241476</v>
      </c>
    </row>
    <row r="343" spans="1:32" x14ac:dyDescent="0.25">
      <c r="A343" s="193" t="s">
        <v>538</v>
      </c>
      <c r="B343" s="193" t="str">
        <f t="shared" si="5"/>
        <v>2037#65-69</v>
      </c>
      <c r="C343" t="s">
        <v>532</v>
      </c>
      <c r="D343">
        <v>2037</v>
      </c>
      <c r="E343" t="s">
        <v>230</v>
      </c>
      <c r="F343">
        <v>315.87963208311476</v>
      </c>
      <c r="G343">
        <v>2141.2277974364738</v>
      </c>
      <c r="H343">
        <v>606.8696389708947</v>
      </c>
      <c r="I343">
        <v>1532.4016019665382</v>
      </c>
      <c r="J343">
        <v>752.43453133936214</v>
      </c>
      <c r="K343">
        <v>1787.5003947082525</v>
      </c>
      <c r="L343">
        <v>629.5661457693061</v>
      </c>
      <c r="M343">
        <v>891.10886244611595</v>
      </c>
      <c r="N343">
        <v>1473.8694253902681</v>
      </c>
      <c r="O343">
        <v>4082.5352993498086</v>
      </c>
      <c r="P343">
        <v>400.59022406525378</v>
      </c>
      <c r="Q343">
        <v>822.37941839844598</v>
      </c>
      <c r="R343">
        <v>1416.3647525111519</v>
      </c>
      <c r="S343">
        <v>644.66391218809554</v>
      </c>
      <c r="T343">
        <v>1100.7988127791518</v>
      </c>
      <c r="U343">
        <v>701.76724012478371</v>
      </c>
      <c r="V343">
        <v>645.34256563252461</v>
      </c>
      <c r="W343">
        <v>1837.8553272589688</v>
      </c>
      <c r="X343">
        <v>321.31821097939769</v>
      </c>
      <c r="Y343">
        <v>284.32183146447022</v>
      </c>
      <c r="Z343">
        <v>1696.6276859467175</v>
      </c>
      <c r="AA343">
        <v>715.23513723491089</v>
      </c>
      <c r="AB343">
        <v>1131.5097589141701</v>
      </c>
      <c r="AC343">
        <v>3973.3349409683506</v>
      </c>
      <c r="AD343">
        <v>380.15164511006054</v>
      </c>
      <c r="AE343">
        <v>756.55841603704334</v>
      </c>
      <c r="AF343">
        <v>619.54460038732748</v>
      </c>
    </row>
    <row r="344" spans="1:32" x14ac:dyDescent="0.25">
      <c r="A344" s="193" t="s">
        <v>538</v>
      </c>
      <c r="B344" s="193" t="str">
        <f t="shared" si="5"/>
        <v>2037#70-74</v>
      </c>
      <c r="C344" t="s">
        <v>532</v>
      </c>
      <c r="D344">
        <v>2037</v>
      </c>
      <c r="E344" t="s">
        <v>231</v>
      </c>
      <c r="F344">
        <v>324.56427769716777</v>
      </c>
      <c r="G344">
        <v>2077.0713734250521</v>
      </c>
      <c r="H344">
        <v>641.4785148824094</v>
      </c>
      <c r="I344">
        <v>1463.3158962958321</v>
      </c>
      <c r="J344">
        <v>885.67835164588587</v>
      </c>
      <c r="K344">
        <v>1826.3969910370756</v>
      </c>
      <c r="L344">
        <v>609.90626199847952</v>
      </c>
      <c r="M344">
        <v>866.05123328687728</v>
      </c>
      <c r="N344">
        <v>1436.6637440715613</v>
      </c>
      <c r="O344">
        <v>4038.9603173741898</v>
      </c>
      <c r="P344">
        <v>377.98337095623003</v>
      </c>
      <c r="Q344">
        <v>863.3100522241748</v>
      </c>
      <c r="R344">
        <v>1363.8036147805033</v>
      </c>
      <c r="S344">
        <v>570.36839766163371</v>
      </c>
      <c r="T344">
        <v>1251.0606573560383</v>
      </c>
      <c r="U344">
        <v>659.50873557249827</v>
      </c>
      <c r="V344">
        <v>651.06968465330738</v>
      </c>
      <c r="W344">
        <v>1841.9585810756798</v>
      </c>
      <c r="X344">
        <v>307.64829713334325</v>
      </c>
      <c r="Y344">
        <v>284.5166327466124</v>
      </c>
      <c r="Z344">
        <v>1721.4615841338405</v>
      </c>
      <c r="AA344">
        <v>742.16539256272063</v>
      </c>
      <c r="AB344">
        <v>1180.4536471967081</v>
      </c>
      <c r="AC344">
        <v>3869.8282863486534</v>
      </c>
      <c r="AD344">
        <v>389.68936925551861</v>
      </c>
      <c r="AE344">
        <v>702.87126714167152</v>
      </c>
      <c r="AF344">
        <v>629.35540619863662</v>
      </c>
    </row>
    <row r="345" spans="1:32" x14ac:dyDescent="0.25">
      <c r="A345" s="193" t="s">
        <v>538</v>
      </c>
      <c r="B345" s="193" t="str">
        <f t="shared" si="5"/>
        <v>2037#75-79</v>
      </c>
      <c r="C345" t="s">
        <v>532</v>
      </c>
      <c r="D345">
        <v>2037</v>
      </c>
      <c r="E345" t="s">
        <v>232</v>
      </c>
      <c r="F345">
        <v>277.74902563431954</v>
      </c>
      <c r="G345">
        <v>1736.8941338371887</v>
      </c>
      <c r="H345">
        <v>506.78474542297306</v>
      </c>
      <c r="I345">
        <v>1238.790039868024</v>
      </c>
      <c r="J345">
        <v>770.5804731086929</v>
      </c>
      <c r="K345">
        <v>1512.997079812262</v>
      </c>
      <c r="L345">
        <v>486.53308139970437</v>
      </c>
      <c r="M345">
        <v>635.49479045411204</v>
      </c>
      <c r="N345">
        <v>1287.9772502544088</v>
      </c>
      <c r="O345">
        <v>3048.1919588914589</v>
      </c>
      <c r="P345">
        <v>334.22629283772778</v>
      </c>
      <c r="Q345">
        <v>734.1375686560782</v>
      </c>
      <c r="R345">
        <v>1201.2426489531131</v>
      </c>
      <c r="S345">
        <v>494.31688789566101</v>
      </c>
      <c r="T345">
        <v>982.54465182774914</v>
      </c>
      <c r="U345">
        <v>518.88874635098853</v>
      </c>
      <c r="V345">
        <v>589.93499835025705</v>
      </c>
      <c r="W345">
        <v>1614.1181247980937</v>
      </c>
      <c r="X345">
        <v>273.93282335293873</v>
      </c>
      <c r="Y345">
        <v>255.99423420061748</v>
      </c>
      <c r="Z345">
        <v>1382.3492213206764</v>
      </c>
      <c r="AA345">
        <v>623.66108193132288</v>
      </c>
      <c r="AB345">
        <v>955.76859425253656</v>
      </c>
      <c r="AC345">
        <v>3100.4000615029017</v>
      </c>
      <c r="AD345">
        <v>323.67818736646535</v>
      </c>
      <c r="AE345">
        <v>631.51881645332537</v>
      </c>
      <c r="AF345">
        <v>583.61712923645268</v>
      </c>
    </row>
    <row r="346" spans="1:32" x14ac:dyDescent="0.25">
      <c r="A346" s="193" t="s">
        <v>538</v>
      </c>
      <c r="B346" s="193" t="str">
        <f t="shared" si="5"/>
        <v>2037#80-84</v>
      </c>
      <c r="C346" t="s">
        <v>532</v>
      </c>
      <c r="D346">
        <v>2037</v>
      </c>
      <c r="E346" t="s">
        <v>233</v>
      </c>
      <c r="F346">
        <v>253.07282264552452</v>
      </c>
      <c r="G346">
        <v>1226.9095703103881</v>
      </c>
      <c r="H346">
        <v>341.89075414600035</v>
      </c>
      <c r="I346">
        <v>892.33998044486793</v>
      </c>
      <c r="J346">
        <v>581.86232890553083</v>
      </c>
      <c r="K346">
        <v>1128.74840254637</v>
      </c>
      <c r="L346">
        <v>385.8108144447026</v>
      </c>
      <c r="M346">
        <v>451.0697404354554</v>
      </c>
      <c r="N346">
        <v>888.10448057488611</v>
      </c>
      <c r="O346">
        <v>2257.3745359477116</v>
      </c>
      <c r="P346">
        <v>226.07503307507397</v>
      </c>
      <c r="Q346">
        <v>518.98348502414603</v>
      </c>
      <c r="R346">
        <v>935.93968448080261</v>
      </c>
      <c r="S346">
        <v>356.72029690620104</v>
      </c>
      <c r="T346">
        <v>811.63071589194465</v>
      </c>
      <c r="U346">
        <v>343.20830344978674</v>
      </c>
      <c r="V346">
        <v>463.75851667669065</v>
      </c>
      <c r="W346">
        <v>1111.6790957990866</v>
      </c>
      <c r="X346">
        <v>184.00702314474677</v>
      </c>
      <c r="Y346">
        <v>170.63708715211538</v>
      </c>
      <c r="Z346">
        <v>964.82430572715407</v>
      </c>
      <c r="AA346">
        <v>483.93911587213415</v>
      </c>
      <c r="AB346">
        <v>791.08284649999382</v>
      </c>
      <c r="AC346">
        <v>2248.9210936060103</v>
      </c>
      <c r="AD346">
        <v>317.04750326191083</v>
      </c>
      <c r="AE346">
        <v>483.5963873084537</v>
      </c>
      <c r="AF346">
        <v>454.74188213907604</v>
      </c>
    </row>
    <row r="347" spans="1:32" x14ac:dyDescent="0.25">
      <c r="A347" s="193" t="s">
        <v>538</v>
      </c>
      <c r="B347" s="193" t="str">
        <f t="shared" si="5"/>
        <v>2037#85-89</v>
      </c>
      <c r="C347" t="s">
        <v>532</v>
      </c>
      <c r="D347">
        <v>2037</v>
      </c>
      <c r="E347" t="s">
        <v>534</v>
      </c>
      <c r="F347">
        <v>214.26559609923353</v>
      </c>
      <c r="G347">
        <v>784.3854570131889</v>
      </c>
      <c r="H347">
        <v>212.65508970587007</v>
      </c>
      <c r="I347">
        <v>704.63029317525763</v>
      </c>
      <c r="J347">
        <v>387.56042177564103</v>
      </c>
      <c r="K347">
        <v>870.42417487553791</v>
      </c>
      <c r="L347">
        <v>239.09682525537852</v>
      </c>
      <c r="M347">
        <v>329.09780460889601</v>
      </c>
      <c r="N347">
        <v>557.73996728533427</v>
      </c>
      <c r="O347">
        <v>1478.037987083309</v>
      </c>
      <c r="P347">
        <v>148.0348581764803</v>
      </c>
      <c r="Q347">
        <v>365.96029076240336</v>
      </c>
      <c r="R347">
        <v>721.32694112606873</v>
      </c>
      <c r="S347">
        <v>300.2418544871399</v>
      </c>
      <c r="T347">
        <v>508.24613263920935</v>
      </c>
      <c r="U347">
        <v>286.78468679256571</v>
      </c>
      <c r="V347">
        <v>275.20667468999193</v>
      </c>
      <c r="W347">
        <v>841.87106573156257</v>
      </c>
      <c r="X347">
        <v>114.84147103827604</v>
      </c>
      <c r="Y347">
        <v>128.88010533208904</v>
      </c>
      <c r="Z347">
        <v>754.17584457441797</v>
      </c>
      <c r="AA347">
        <v>367.46253401011506</v>
      </c>
      <c r="AB347">
        <v>598.95413407553951</v>
      </c>
      <c r="AC347">
        <v>1599.9576423436729</v>
      </c>
      <c r="AD347">
        <v>187.0063167858525</v>
      </c>
      <c r="AE347">
        <v>339.18419143092018</v>
      </c>
      <c r="AF347">
        <v>314.70783456203981</v>
      </c>
    </row>
    <row r="348" spans="1:32" x14ac:dyDescent="0.25">
      <c r="A348" s="193" t="s">
        <v>538</v>
      </c>
      <c r="B348" s="193" t="str">
        <f t="shared" si="5"/>
        <v>2037#90+</v>
      </c>
      <c r="C348" t="s">
        <v>532</v>
      </c>
      <c r="D348">
        <v>2037</v>
      </c>
      <c r="E348" t="s">
        <v>535</v>
      </c>
      <c r="F348">
        <v>78.828517198530932</v>
      </c>
      <c r="G348">
        <v>444.86818407816963</v>
      </c>
      <c r="H348">
        <v>210.22785535575889</v>
      </c>
      <c r="I348">
        <v>410.96444361667716</v>
      </c>
      <c r="J348">
        <v>263.21843077955782</v>
      </c>
      <c r="K348">
        <v>576.05923850309944</v>
      </c>
      <c r="L348">
        <v>94.311196973800506</v>
      </c>
      <c r="M348">
        <v>172.89356917955629</v>
      </c>
      <c r="N348">
        <v>273.5036353660422</v>
      </c>
      <c r="O348">
        <v>767.02161137704582</v>
      </c>
      <c r="P348">
        <v>104.0122898578453</v>
      </c>
      <c r="Q348">
        <v>209.33709405593163</v>
      </c>
      <c r="R348">
        <v>352.404330929933</v>
      </c>
      <c r="S348">
        <v>212.19416388086199</v>
      </c>
      <c r="T348">
        <v>239.88595951976262</v>
      </c>
      <c r="U348">
        <v>94.23251540480021</v>
      </c>
      <c r="V348">
        <v>187.31827978442482</v>
      </c>
      <c r="W348">
        <v>508.55714842031784</v>
      </c>
      <c r="X348">
        <v>76.943530274961631</v>
      </c>
      <c r="Y348">
        <v>46.982578552382762</v>
      </c>
      <c r="Z348">
        <v>400.40152496668861</v>
      </c>
      <c r="AA348">
        <v>301.49420956165079</v>
      </c>
      <c r="AB348">
        <v>238.25757876948887</v>
      </c>
      <c r="AC348">
        <v>880.89945479638618</v>
      </c>
      <c r="AD348">
        <v>164.15104973326078</v>
      </c>
      <c r="AE348">
        <v>176.1196890918192</v>
      </c>
      <c r="AF348">
        <v>150.16043936537451</v>
      </c>
    </row>
    <row r="349" spans="1:32" x14ac:dyDescent="0.25">
      <c r="A349" s="193" t="s">
        <v>538</v>
      </c>
      <c r="B349" s="193" t="str">
        <f t="shared" si="5"/>
        <v>2038#0-15</v>
      </c>
      <c r="C349" t="s">
        <v>532</v>
      </c>
      <c r="D349">
        <v>2038</v>
      </c>
      <c r="E349" t="s">
        <v>181</v>
      </c>
      <c r="F349">
        <v>511.3483441612608</v>
      </c>
      <c r="G349">
        <v>6954.4619166132688</v>
      </c>
      <c r="H349">
        <v>976.3128312870258</v>
      </c>
      <c r="I349">
        <v>5138.190497213629</v>
      </c>
      <c r="J349">
        <v>1290.1083575961188</v>
      </c>
      <c r="K349">
        <v>3368.5815362291141</v>
      </c>
      <c r="L349">
        <v>1367.9005378404286</v>
      </c>
      <c r="M349">
        <v>2600.2189348454713</v>
      </c>
      <c r="N349">
        <v>3526.2728376196792</v>
      </c>
      <c r="O349">
        <v>7123.3196657822045</v>
      </c>
      <c r="P349">
        <v>795.75223918179893</v>
      </c>
      <c r="Q349">
        <v>1004.4303562933194</v>
      </c>
      <c r="R349">
        <v>2801.1756401614057</v>
      </c>
      <c r="S349">
        <v>952.5275145347141</v>
      </c>
      <c r="T349">
        <v>1968.3150455507407</v>
      </c>
      <c r="U349">
        <v>3998.8149383999489</v>
      </c>
      <c r="V349">
        <v>1098.0634079329902</v>
      </c>
      <c r="W349">
        <v>4610.2150092678003</v>
      </c>
      <c r="X349">
        <v>361.71478019165204</v>
      </c>
      <c r="Y349">
        <v>669.74953598135608</v>
      </c>
      <c r="Z349">
        <v>3239.0920828443504</v>
      </c>
      <c r="AA349">
        <v>1972.4464921846175</v>
      </c>
      <c r="AB349">
        <v>2803.838876262841</v>
      </c>
      <c r="AC349">
        <v>7762.7531397878092</v>
      </c>
      <c r="AD349">
        <v>377.14566107110647</v>
      </c>
      <c r="AE349">
        <v>1283.7454910423623</v>
      </c>
      <c r="AF349">
        <v>1448.8315779536492</v>
      </c>
    </row>
    <row r="350" spans="1:32" x14ac:dyDescent="0.25">
      <c r="A350" s="193" t="s">
        <v>538</v>
      </c>
      <c r="B350" s="193" t="str">
        <f t="shared" si="5"/>
        <v>2038#16-19</v>
      </c>
      <c r="C350" t="s">
        <v>532</v>
      </c>
      <c r="D350">
        <v>2038</v>
      </c>
      <c r="E350" t="s">
        <v>533</v>
      </c>
      <c r="F350">
        <v>131.76777400584038</v>
      </c>
      <c r="G350">
        <v>1646.7738789763594</v>
      </c>
      <c r="H350">
        <v>274.68017472314233</v>
      </c>
      <c r="I350">
        <v>1192.1419064733614</v>
      </c>
      <c r="J350">
        <v>304.31906090692235</v>
      </c>
      <c r="K350">
        <v>783.0202180199542</v>
      </c>
      <c r="L350">
        <v>297.80878646033705</v>
      </c>
      <c r="M350">
        <v>620.88012547863536</v>
      </c>
      <c r="N350">
        <v>871.69722325921134</v>
      </c>
      <c r="O350">
        <v>1524.6699804993225</v>
      </c>
      <c r="P350">
        <v>250.25033845377743</v>
      </c>
      <c r="Q350">
        <v>250.65923775898125</v>
      </c>
      <c r="R350">
        <v>863.82737015479688</v>
      </c>
      <c r="S350">
        <v>239.9409968466251</v>
      </c>
      <c r="T350">
        <v>429.61439124502601</v>
      </c>
      <c r="U350">
        <v>912.68179172487817</v>
      </c>
      <c r="V350">
        <v>243.11140127512115</v>
      </c>
      <c r="W350">
        <v>1586.7851029228307</v>
      </c>
      <c r="X350">
        <v>93.291377294224901</v>
      </c>
      <c r="Y350">
        <v>133.25249169662345</v>
      </c>
      <c r="Z350">
        <v>712.63120860397783</v>
      </c>
      <c r="AA350">
        <v>484.05936184970875</v>
      </c>
      <c r="AB350">
        <v>811.62396997211226</v>
      </c>
      <c r="AC350">
        <v>1957.1025483358681</v>
      </c>
      <c r="AD350">
        <v>100.63499706481585</v>
      </c>
      <c r="AE350">
        <v>285.34149813504632</v>
      </c>
      <c r="AF350">
        <v>327.19431048319382</v>
      </c>
    </row>
    <row r="351" spans="1:32" x14ac:dyDescent="0.25">
      <c r="A351" s="193" t="s">
        <v>538</v>
      </c>
      <c r="B351" s="193" t="str">
        <f t="shared" si="5"/>
        <v>2038#20-24</v>
      </c>
      <c r="C351" t="s">
        <v>532</v>
      </c>
      <c r="D351">
        <v>2038</v>
      </c>
      <c r="E351" t="s">
        <v>168</v>
      </c>
      <c r="F351">
        <v>121.08343896576702</v>
      </c>
      <c r="G351">
        <v>1676.1370792307794</v>
      </c>
      <c r="H351">
        <v>244.46029624670257</v>
      </c>
      <c r="I351">
        <v>986.77879154572281</v>
      </c>
      <c r="J351">
        <v>239.17572221279255</v>
      </c>
      <c r="K351">
        <v>870.79888811601597</v>
      </c>
      <c r="L351">
        <v>274.44736593638788</v>
      </c>
      <c r="M351">
        <v>600.77080010838245</v>
      </c>
      <c r="N351">
        <v>854.93211866163983</v>
      </c>
      <c r="O351">
        <v>1924.1151959067383</v>
      </c>
      <c r="P351">
        <v>210.27880755304744</v>
      </c>
      <c r="Q351">
        <v>213.98019358367242</v>
      </c>
      <c r="R351">
        <v>1220.6442036271253</v>
      </c>
      <c r="S351">
        <v>172.40999845987065</v>
      </c>
      <c r="T351">
        <v>382.41088503914864</v>
      </c>
      <c r="U351">
        <v>996.76428969293261</v>
      </c>
      <c r="V351">
        <v>277.32166813973549</v>
      </c>
      <c r="W351">
        <v>1366.4924320702139</v>
      </c>
      <c r="X351">
        <v>71.929759903744085</v>
      </c>
      <c r="Y351">
        <v>107.11832441559338</v>
      </c>
      <c r="Z351">
        <v>904.83424259695926</v>
      </c>
      <c r="AA351">
        <v>675.65231522337376</v>
      </c>
      <c r="AB351">
        <v>605.13250052147168</v>
      </c>
      <c r="AC351">
        <v>1741.5332985863015</v>
      </c>
      <c r="AD351">
        <v>106.48730244261222</v>
      </c>
      <c r="AE351">
        <v>322.82129543649626</v>
      </c>
      <c r="AF351">
        <v>282.90722193043905</v>
      </c>
    </row>
    <row r="352" spans="1:32" x14ac:dyDescent="0.25">
      <c r="A352" s="193" t="s">
        <v>538</v>
      </c>
      <c r="B352" s="193" t="str">
        <f t="shared" si="5"/>
        <v>2038#25-29</v>
      </c>
      <c r="C352" t="s">
        <v>532</v>
      </c>
      <c r="D352">
        <v>2038</v>
      </c>
      <c r="E352" t="s">
        <v>226</v>
      </c>
      <c r="F352">
        <v>88.283427450903048</v>
      </c>
      <c r="G352">
        <v>2024.9871851978651</v>
      </c>
      <c r="H352">
        <v>307.44500746183928</v>
      </c>
      <c r="I352">
        <v>1133.1365008915884</v>
      </c>
      <c r="J352">
        <v>261.96089689480038</v>
      </c>
      <c r="K352">
        <v>1267.0086955866793</v>
      </c>
      <c r="L352">
        <v>320.06632079436679</v>
      </c>
      <c r="M352">
        <v>573.59882194062118</v>
      </c>
      <c r="N352">
        <v>1015.2750032305885</v>
      </c>
      <c r="O352">
        <v>2104.2018123367779</v>
      </c>
      <c r="P352">
        <v>157.40661817482305</v>
      </c>
      <c r="Q352">
        <v>206.6085786994451</v>
      </c>
      <c r="R352">
        <v>1014.1666300387858</v>
      </c>
      <c r="S352">
        <v>198.97720228490235</v>
      </c>
      <c r="T352">
        <v>358.84765865218344</v>
      </c>
      <c r="U352">
        <v>1161.8757616111243</v>
      </c>
      <c r="V352">
        <v>291.03388487438951</v>
      </c>
      <c r="W352">
        <v>1140.4268341217735</v>
      </c>
      <c r="X352">
        <v>98.45286159031707</v>
      </c>
      <c r="Y352">
        <v>132.0601086655698</v>
      </c>
      <c r="Z352">
        <v>1020.5763257585756</v>
      </c>
      <c r="AA352">
        <v>660.2167623503135</v>
      </c>
      <c r="AB352">
        <v>657.38007475765198</v>
      </c>
      <c r="AC352">
        <v>2142.9169112727814</v>
      </c>
      <c r="AD352">
        <v>103.10586943106536</v>
      </c>
      <c r="AE352">
        <v>348.36420367993014</v>
      </c>
      <c r="AF352">
        <v>319.93623924402613</v>
      </c>
    </row>
    <row r="353" spans="1:32" x14ac:dyDescent="0.25">
      <c r="A353" s="193" t="s">
        <v>538</v>
      </c>
      <c r="B353" s="193" t="str">
        <f t="shared" si="5"/>
        <v>2038#30-34</v>
      </c>
      <c r="C353" t="s">
        <v>532</v>
      </c>
      <c r="D353">
        <v>2038</v>
      </c>
      <c r="E353" t="s">
        <v>227</v>
      </c>
      <c r="F353">
        <v>104.49622280539216</v>
      </c>
      <c r="G353">
        <v>1956.4805047657551</v>
      </c>
      <c r="H353">
        <v>286.92315761976363</v>
      </c>
      <c r="I353">
        <v>1192.9244023368778</v>
      </c>
      <c r="J353">
        <v>299.54463555628695</v>
      </c>
      <c r="K353">
        <v>1283.005035298401</v>
      </c>
      <c r="L353">
        <v>366.34182275026944</v>
      </c>
      <c r="M353">
        <v>628.20117558140657</v>
      </c>
      <c r="N353">
        <v>998.76667486713336</v>
      </c>
      <c r="O353">
        <v>2075.7919958404968</v>
      </c>
      <c r="P353">
        <v>143.28351334453436</v>
      </c>
      <c r="Q353">
        <v>237.83928789008888</v>
      </c>
      <c r="R353">
        <v>902.29604323521994</v>
      </c>
      <c r="S353">
        <v>238.75110924751345</v>
      </c>
      <c r="T353">
        <v>380.11237894762928</v>
      </c>
      <c r="U353">
        <v>995.115403635348</v>
      </c>
      <c r="V353">
        <v>277.67945146794801</v>
      </c>
      <c r="W353">
        <v>1095.3551665125042</v>
      </c>
      <c r="X353">
        <v>110.50677072078216</v>
      </c>
      <c r="Y353">
        <v>150.39621011663161</v>
      </c>
      <c r="Z353">
        <v>907.85263459562429</v>
      </c>
      <c r="AA353">
        <v>554.4368280018773</v>
      </c>
      <c r="AB353">
        <v>719.59895315083986</v>
      </c>
      <c r="AC353">
        <v>2276.9269240378021</v>
      </c>
      <c r="AD353">
        <v>124.19619333107823</v>
      </c>
      <c r="AE353">
        <v>342.09148886240928</v>
      </c>
      <c r="AF353">
        <v>371.41264931029718</v>
      </c>
    </row>
    <row r="354" spans="1:32" x14ac:dyDescent="0.25">
      <c r="A354" s="193" t="s">
        <v>538</v>
      </c>
      <c r="B354" s="193" t="str">
        <f t="shared" si="5"/>
        <v>2038#35-39</v>
      </c>
      <c r="C354" t="s">
        <v>532</v>
      </c>
      <c r="D354">
        <v>2038</v>
      </c>
      <c r="E354" t="s">
        <v>228</v>
      </c>
      <c r="F354">
        <v>109.67815721026102</v>
      </c>
      <c r="G354">
        <v>2068.5371887740348</v>
      </c>
      <c r="H354">
        <v>329.48642954935571</v>
      </c>
      <c r="I354">
        <v>1307.1036024023524</v>
      </c>
      <c r="J354">
        <v>366.93885505266121</v>
      </c>
      <c r="K354">
        <v>1156.816678319633</v>
      </c>
      <c r="L354">
        <v>484.3233474909191</v>
      </c>
      <c r="M354">
        <v>660.43643721236367</v>
      </c>
      <c r="N354">
        <v>1079.0472597221758</v>
      </c>
      <c r="O354">
        <v>1966.2008974957282</v>
      </c>
      <c r="P354">
        <v>148.02615646185183</v>
      </c>
      <c r="Q354">
        <v>238.84318544288476</v>
      </c>
      <c r="R354">
        <v>853.04535126700148</v>
      </c>
      <c r="S354">
        <v>294.73608753182856</v>
      </c>
      <c r="T354">
        <v>472.89097736564753</v>
      </c>
      <c r="U354">
        <v>975.30990714351719</v>
      </c>
      <c r="V354">
        <v>342.5973532915886</v>
      </c>
      <c r="W354">
        <v>1287.1000271768453</v>
      </c>
      <c r="X354">
        <v>121.887642856491</v>
      </c>
      <c r="Y354">
        <v>211.13613113853216</v>
      </c>
      <c r="Z354">
        <v>871.85151345174791</v>
      </c>
      <c r="AA354">
        <v>692.36827302089432</v>
      </c>
      <c r="AB354">
        <v>658.16231977568737</v>
      </c>
      <c r="AC354">
        <v>2463.8383235098254</v>
      </c>
      <c r="AD354">
        <v>101.22808315450938</v>
      </c>
      <c r="AE354">
        <v>377.39451512994856</v>
      </c>
      <c r="AF354">
        <v>492.03274856262027</v>
      </c>
    </row>
    <row r="355" spans="1:32" x14ac:dyDescent="0.25">
      <c r="A355" s="193" t="s">
        <v>538</v>
      </c>
      <c r="B355" s="193" t="str">
        <f t="shared" si="5"/>
        <v>2038#40-44</v>
      </c>
      <c r="C355" t="s">
        <v>532</v>
      </c>
      <c r="D355">
        <v>2038</v>
      </c>
      <c r="E355" t="s">
        <v>229</v>
      </c>
      <c r="F355">
        <v>151.06568654526956</v>
      </c>
      <c r="G355">
        <v>2453.1096790854617</v>
      </c>
      <c r="H355">
        <v>362.27212170637574</v>
      </c>
      <c r="I355">
        <v>1418.1559356818366</v>
      </c>
      <c r="J355">
        <v>439.60784018941422</v>
      </c>
      <c r="K355">
        <v>1243.2027525094413</v>
      </c>
      <c r="L355">
        <v>564.70100688433831</v>
      </c>
      <c r="M355">
        <v>695.36754128191194</v>
      </c>
      <c r="N355">
        <v>1371.838800153947</v>
      </c>
      <c r="O355">
        <v>2306.5211202892078</v>
      </c>
      <c r="P355">
        <v>241.10620238671621</v>
      </c>
      <c r="Q355">
        <v>325.93772521779806</v>
      </c>
      <c r="R355">
        <v>1056.9393828377915</v>
      </c>
      <c r="S355">
        <v>329.58976316372798</v>
      </c>
      <c r="T355">
        <v>627.66240497503611</v>
      </c>
      <c r="U355">
        <v>1345.3714757654766</v>
      </c>
      <c r="V355">
        <v>389.26057263961775</v>
      </c>
      <c r="W355">
        <v>1594.3763969615511</v>
      </c>
      <c r="X355">
        <v>99.829010604022159</v>
      </c>
      <c r="Y355">
        <v>207.42294925673372</v>
      </c>
      <c r="Z355">
        <v>1003.3328290051163</v>
      </c>
      <c r="AA355">
        <v>717.28991727571133</v>
      </c>
      <c r="AB355">
        <v>848.6022846537744</v>
      </c>
      <c r="AC355">
        <v>2858.6377860394728</v>
      </c>
      <c r="AD355">
        <v>137.44476719719671</v>
      </c>
      <c r="AE355">
        <v>460.07353067915369</v>
      </c>
      <c r="AF355">
        <v>582.33027119506664</v>
      </c>
    </row>
    <row r="356" spans="1:32" x14ac:dyDescent="0.25">
      <c r="A356" s="193" t="s">
        <v>538</v>
      </c>
      <c r="B356" s="193" t="str">
        <f t="shared" si="5"/>
        <v>2038#45-49</v>
      </c>
      <c r="C356" t="s">
        <v>532</v>
      </c>
      <c r="D356">
        <v>2038</v>
      </c>
      <c r="E356" t="s">
        <v>174</v>
      </c>
      <c r="F356">
        <v>201.99029765465815</v>
      </c>
      <c r="G356">
        <v>2558.0866497131724</v>
      </c>
      <c r="H356">
        <v>456.29404703885132</v>
      </c>
      <c r="I356">
        <v>1531.4714010273051</v>
      </c>
      <c r="J356">
        <v>533.77702572537089</v>
      </c>
      <c r="K356">
        <v>1216.1596233374919</v>
      </c>
      <c r="L356">
        <v>603.79760479713957</v>
      </c>
      <c r="M356">
        <v>820.13025692852068</v>
      </c>
      <c r="N356">
        <v>1515.6696409407077</v>
      </c>
      <c r="O356">
        <v>2668.7418755559438</v>
      </c>
      <c r="P356">
        <v>268.34258757794697</v>
      </c>
      <c r="Q356">
        <v>426.0524155950427</v>
      </c>
      <c r="R356">
        <v>1153.5391421064589</v>
      </c>
      <c r="S356">
        <v>377.98192153945587</v>
      </c>
      <c r="T356">
        <v>751.5169983932326</v>
      </c>
      <c r="U356">
        <v>1323.8090377397664</v>
      </c>
      <c r="V356">
        <v>521.26726437268917</v>
      </c>
      <c r="W356">
        <v>1558.7259365500631</v>
      </c>
      <c r="X356">
        <v>179.91898401729634</v>
      </c>
      <c r="Y356">
        <v>190.37885122218674</v>
      </c>
      <c r="Z356">
        <v>1152.3496850478587</v>
      </c>
      <c r="AA356">
        <v>749.5353774491889</v>
      </c>
      <c r="AB356">
        <v>1002.1403576234068</v>
      </c>
      <c r="AC356">
        <v>3200.6342065422014</v>
      </c>
      <c r="AD356">
        <v>171.36987200648832</v>
      </c>
      <c r="AE356">
        <v>465.57303610749966</v>
      </c>
      <c r="AF356">
        <v>619.36726363761341</v>
      </c>
    </row>
    <row r="357" spans="1:32" x14ac:dyDescent="0.25">
      <c r="A357" s="193" t="s">
        <v>538</v>
      </c>
      <c r="B357" s="193" t="str">
        <f t="shared" si="5"/>
        <v>2038#50-54</v>
      </c>
      <c r="C357" t="s">
        <v>532</v>
      </c>
      <c r="D357">
        <v>2038</v>
      </c>
      <c r="E357" t="s">
        <v>175</v>
      </c>
      <c r="F357">
        <v>187.86285039074676</v>
      </c>
      <c r="G357">
        <v>2376.1284455030891</v>
      </c>
      <c r="H357">
        <v>504.89467454416172</v>
      </c>
      <c r="I357">
        <v>1549.749210867134</v>
      </c>
      <c r="J357">
        <v>500.35583573610506</v>
      </c>
      <c r="K357">
        <v>1297.7491397398726</v>
      </c>
      <c r="L357">
        <v>602.36641903559689</v>
      </c>
      <c r="M357">
        <v>945.64509176633157</v>
      </c>
      <c r="N357">
        <v>1379.317506945039</v>
      </c>
      <c r="O357">
        <v>2818.1424098492844</v>
      </c>
      <c r="P357">
        <v>315.04532834435724</v>
      </c>
      <c r="Q357">
        <v>472.35369642831392</v>
      </c>
      <c r="R357">
        <v>1093.9171771980116</v>
      </c>
      <c r="S357">
        <v>431.37337005690352</v>
      </c>
      <c r="T357">
        <v>738.14352459043516</v>
      </c>
      <c r="U357">
        <v>1299.6681737259751</v>
      </c>
      <c r="V357">
        <v>536.74424749910406</v>
      </c>
      <c r="W357">
        <v>1528.2065011506384</v>
      </c>
      <c r="X357">
        <v>200.92288627819661</v>
      </c>
      <c r="Y357">
        <v>195.42053622435461</v>
      </c>
      <c r="Z357">
        <v>1165.959019890922</v>
      </c>
      <c r="AA357">
        <v>746.58914423035674</v>
      </c>
      <c r="AB357">
        <v>1025.901292377051</v>
      </c>
      <c r="AC357">
        <v>3206.1917644941659</v>
      </c>
      <c r="AD357">
        <v>189.20739900653166</v>
      </c>
      <c r="AE357">
        <v>528.58655812652307</v>
      </c>
      <c r="AF357">
        <v>518.57461617179536</v>
      </c>
    </row>
    <row r="358" spans="1:32" x14ac:dyDescent="0.25">
      <c r="A358" s="193" t="s">
        <v>538</v>
      </c>
      <c r="B358" s="193" t="str">
        <f t="shared" si="5"/>
        <v>2038#55-59</v>
      </c>
      <c r="C358" t="s">
        <v>532</v>
      </c>
      <c r="D358">
        <v>2038</v>
      </c>
      <c r="E358" t="s">
        <v>177</v>
      </c>
      <c r="F358">
        <v>260.90669106552491</v>
      </c>
      <c r="G358">
        <v>2186.3726148484675</v>
      </c>
      <c r="H358">
        <v>532.2419149850632</v>
      </c>
      <c r="I358">
        <v>1391.9634809796876</v>
      </c>
      <c r="J358">
        <v>612.33018326653041</v>
      </c>
      <c r="K358">
        <v>1489.5731287932795</v>
      </c>
      <c r="L358">
        <v>592.16677558975744</v>
      </c>
      <c r="M358">
        <v>919.24314027206765</v>
      </c>
      <c r="N358">
        <v>1294.0269669609497</v>
      </c>
      <c r="O358">
        <v>2934.3305952909705</v>
      </c>
      <c r="P358">
        <v>342.64053845189517</v>
      </c>
      <c r="Q358">
        <v>581.63007385412652</v>
      </c>
      <c r="R358">
        <v>1164.1024063067243</v>
      </c>
      <c r="S358">
        <v>455.40987217935282</v>
      </c>
      <c r="T358">
        <v>807.29272022391308</v>
      </c>
      <c r="U358">
        <v>1100.9029959553291</v>
      </c>
      <c r="V358">
        <v>511.92245236728093</v>
      </c>
      <c r="W358">
        <v>1625.2457758048145</v>
      </c>
      <c r="X358">
        <v>195.83842837672429</v>
      </c>
      <c r="Y358">
        <v>190.16405879123866</v>
      </c>
      <c r="Z358">
        <v>1223.6118986910683</v>
      </c>
      <c r="AA358">
        <v>780.44631482254977</v>
      </c>
      <c r="AB358">
        <v>1019.0031452525818</v>
      </c>
      <c r="AC358">
        <v>3347.2314598808207</v>
      </c>
      <c r="AD358">
        <v>214.56060433161247</v>
      </c>
      <c r="AE358">
        <v>567.95488808373591</v>
      </c>
      <c r="AF358">
        <v>509.87814824711404</v>
      </c>
    </row>
    <row r="359" spans="1:32" x14ac:dyDescent="0.25">
      <c r="A359" s="193" t="s">
        <v>538</v>
      </c>
      <c r="B359" s="193" t="str">
        <f t="shared" si="5"/>
        <v>2038#60-64</v>
      </c>
      <c r="C359" t="s">
        <v>532</v>
      </c>
      <c r="D359">
        <v>2038</v>
      </c>
      <c r="E359" t="s">
        <v>178</v>
      </c>
      <c r="F359">
        <v>218.14845858965208</v>
      </c>
      <c r="G359">
        <v>1857.9591281515636</v>
      </c>
      <c r="H359">
        <v>526.39146723997908</v>
      </c>
      <c r="I359">
        <v>1328.4359095596783</v>
      </c>
      <c r="J359">
        <v>619.52621556292843</v>
      </c>
      <c r="K359">
        <v>1493.3540316117187</v>
      </c>
      <c r="L359">
        <v>448.8900063952741</v>
      </c>
      <c r="M359">
        <v>851.86402281864343</v>
      </c>
      <c r="N359">
        <v>1273.8011434412851</v>
      </c>
      <c r="O359">
        <v>3157.7836716031252</v>
      </c>
      <c r="P359">
        <v>318.62757240864471</v>
      </c>
      <c r="Q359">
        <v>616.62790411049991</v>
      </c>
      <c r="R359">
        <v>1202.3858492498721</v>
      </c>
      <c r="S359">
        <v>457.1818819593168</v>
      </c>
      <c r="T359">
        <v>833.5495730023199</v>
      </c>
      <c r="U359">
        <v>758.34528399572639</v>
      </c>
      <c r="V359">
        <v>512.70898147943672</v>
      </c>
      <c r="W359">
        <v>1433.9595275787105</v>
      </c>
      <c r="X359">
        <v>196.38679881670134</v>
      </c>
      <c r="Y359">
        <v>221.05265871604735</v>
      </c>
      <c r="Z359">
        <v>1238.9629708813773</v>
      </c>
      <c r="AA359">
        <v>653.74972343603326</v>
      </c>
      <c r="AB359">
        <v>925.8236639713848</v>
      </c>
      <c r="AC359">
        <v>3432.2371419912806</v>
      </c>
      <c r="AD359">
        <v>282.40878260136321</v>
      </c>
      <c r="AE359">
        <v>606.34192901279425</v>
      </c>
      <c r="AF359">
        <v>575.77447285832022</v>
      </c>
    </row>
    <row r="360" spans="1:32" x14ac:dyDescent="0.25">
      <c r="A360" s="193" t="s">
        <v>538</v>
      </c>
      <c r="B360" s="193" t="str">
        <f t="shared" si="5"/>
        <v>2038#65-69</v>
      </c>
      <c r="C360" t="s">
        <v>532</v>
      </c>
      <c r="D360">
        <v>2038</v>
      </c>
      <c r="E360" t="s">
        <v>230</v>
      </c>
      <c r="F360">
        <v>305.76753242775544</v>
      </c>
      <c r="G360">
        <v>2130.0176573744188</v>
      </c>
      <c r="H360">
        <v>582.8530147629757</v>
      </c>
      <c r="I360">
        <v>1510.3839397404195</v>
      </c>
      <c r="J360">
        <v>750.15510159453686</v>
      </c>
      <c r="K360">
        <v>1750.0791088972433</v>
      </c>
      <c r="L360">
        <v>627.99434783802621</v>
      </c>
      <c r="M360">
        <v>939.87628128414099</v>
      </c>
      <c r="N360">
        <v>1476.941769529903</v>
      </c>
      <c r="O360">
        <v>3984.5210953628621</v>
      </c>
      <c r="P360">
        <v>388.84462565906347</v>
      </c>
      <c r="Q360">
        <v>761.94385013432168</v>
      </c>
      <c r="R360">
        <v>1379.0751240481156</v>
      </c>
      <c r="S360">
        <v>630.83564963397271</v>
      </c>
      <c r="T360">
        <v>1111.5373214240467</v>
      </c>
      <c r="U360">
        <v>729.13187555560921</v>
      </c>
      <c r="V360">
        <v>653.6673417344748</v>
      </c>
      <c r="W360">
        <v>1778.5539722267613</v>
      </c>
      <c r="X360">
        <v>303.71233239579578</v>
      </c>
      <c r="Y360">
        <v>258.6463657679833</v>
      </c>
      <c r="Z360">
        <v>1660.5752907617366</v>
      </c>
      <c r="AA360">
        <v>701.13334038166943</v>
      </c>
      <c r="AB360">
        <v>1101.0426650307857</v>
      </c>
      <c r="AC360">
        <v>3949.1424667544316</v>
      </c>
      <c r="AD360">
        <v>370.30905206075948</v>
      </c>
      <c r="AE360">
        <v>744.58308761257103</v>
      </c>
      <c r="AF360">
        <v>584.83002314777218</v>
      </c>
    </row>
    <row r="361" spans="1:32" x14ac:dyDescent="0.25">
      <c r="A361" s="193" t="s">
        <v>538</v>
      </c>
      <c r="B361" s="193" t="str">
        <f t="shared" si="5"/>
        <v>2038#70-74</v>
      </c>
      <c r="C361" t="s">
        <v>532</v>
      </c>
      <c r="D361">
        <v>2038</v>
      </c>
      <c r="E361" t="s">
        <v>231</v>
      </c>
      <c r="F361">
        <v>317.92902807142639</v>
      </c>
      <c r="G361">
        <v>2111.7193764182352</v>
      </c>
      <c r="H361">
        <v>657.52118128584743</v>
      </c>
      <c r="I361">
        <v>1495.4817449733591</v>
      </c>
      <c r="J361">
        <v>848.57909442365985</v>
      </c>
      <c r="K361">
        <v>1843.6015983577686</v>
      </c>
      <c r="L361">
        <v>596.05409421535819</v>
      </c>
      <c r="M361">
        <v>855.96686298859265</v>
      </c>
      <c r="N361">
        <v>1432.7199891006476</v>
      </c>
      <c r="O361">
        <v>4040.400816017217</v>
      </c>
      <c r="P361">
        <v>377.96816620159802</v>
      </c>
      <c r="Q361">
        <v>874.72482146813059</v>
      </c>
      <c r="R361">
        <v>1390.7618269094196</v>
      </c>
      <c r="S361">
        <v>582.95934139263102</v>
      </c>
      <c r="T361">
        <v>1234.0054334931731</v>
      </c>
      <c r="U361">
        <v>646.9865241749319</v>
      </c>
      <c r="V361">
        <v>636.15889411054468</v>
      </c>
      <c r="W361">
        <v>1872.3753450692143</v>
      </c>
      <c r="X361">
        <v>311.48840423118713</v>
      </c>
      <c r="Y361">
        <v>279.96674878761485</v>
      </c>
      <c r="Z361">
        <v>1708.0494557302022</v>
      </c>
      <c r="AA361">
        <v>786.10656858361017</v>
      </c>
      <c r="AB361">
        <v>1174.9577716429883</v>
      </c>
      <c r="AC361">
        <v>3897.5093262083242</v>
      </c>
      <c r="AD361">
        <v>405.6551729065992</v>
      </c>
      <c r="AE361">
        <v>706.39401791780347</v>
      </c>
      <c r="AF361">
        <v>648.36214516494169</v>
      </c>
    </row>
    <row r="362" spans="1:32" x14ac:dyDescent="0.25">
      <c r="A362" s="193" t="s">
        <v>538</v>
      </c>
      <c r="B362" s="193" t="str">
        <f t="shared" si="5"/>
        <v>2038#75-79</v>
      </c>
      <c r="C362" t="s">
        <v>532</v>
      </c>
      <c r="D362">
        <v>2038</v>
      </c>
      <c r="E362" t="s">
        <v>232</v>
      </c>
      <c r="F362">
        <v>274.06756063361945</v>
      </c>
      <c r="G362">
        <v>1758.203838111551</v>
      </c>
      <c r="H362">
        <v>517.82630520590317</v>
      </c>
      <c r="I362">
        <v>1279.3230921785914</v>
      </c>
      <c r="J362">
        <v>792.21346432125301</v>
      </c>
      <c r="K362">
        <v>1591.3698498685508</v>
      </c>
      <c r="L362">
        <v>498.30170723219339</v>
      </c>
      <c r="M362">
        <v>680.85539056368214</v>
      </c>
      <c r="N362">
        <v>1348.7354800324933</v>
      </c>
      <c r="O362">
        <v>3150.743527238742</v>
      </c>
      <c r="P362">
        <v>330.26482623959919</v>
      </c>
      <c r="Q362">
        <v>763.44008505777219</v>
      </c>
      <c r="R362">
        <v>1238.2877453048125</v>
      </c>
      <c r="S362">
        <v>519.0566015099979</v>
      </c>
      <c r="T362">
        <v>993.48942719426373</v>
      </c>
      <c r="U362">
        <v>541.83673706785783</v>
      </c>
      <c r="V362">
        <v>626.3503130222382</v>
      </c>
      <c r="W362">
        <v>1627.5856609022508</v>
      </c>
      <c r="X362">
        <v>274.51281013317845</v>
      </c>
      <c r="Y362">
        <v>257.26261765294373</v>
      </c>
      <c r="Z362">
        <v>1462.8401637163045</v>
      </c>
      <c r="AA362">
        <v>627.59436767666273</v>
      </c>
      <c r="AB362">
        <v>994.01359314769877</v>
      </c>
      <c r="AC362">
        <v>3189.8595711438602</v>
      </c>
      <c r="AD362">
        <v>308.80452292243569</v>
      </c>
      <c r="AE362">
        <v>634.10470514141764</v>
      </c>
      <c r="AF362">
        <v>572.66639142508791</v>
      </c>
    </row>
    <row r="363" spans="1:32" x14ac:dyDescent="0.25">
      <c r="A363" s="193" t="s">
        <v>538</v>
      </c>
      <c r="B363" s="193" t="str">
        <f t="shared" si="5"/>
        <v>2038#80-84</v>
      </c>
      <c r="C363" t="s">
        <v>532</v>
      </c>
      <c r="D363">
        <v>2038</v>
      </c>
      <c r="E363" t="s">
        <v>233</v>
      </c>
      <c r="F363">
        <v>255.83768228749739</v>
      </c>
      <c r="G363">
        <v>1284.9268111442661</v>
      </c>
      <c r="H363">
        <v>349.06602230085059</v>
      </c>
      <c r="I363">
        <v>894.70724053240269</v>
      </c>
      <c r="J363">
        <v>589.05649900465914</v>
      </c>
      <c r="K363">
        <v>1145.0618492284484</v>
      </c>
      <c r="L363">
        <v>398.42861081485688</v>
      </c>
      <c r="M363">
        <v>450.85534361121466</v>
      </c>
      <c r="N363">
        <v>918.34038308280674</v>
      </c>
      <c r="O363">
        <v>2306.2964577714793</v>
      </c>
      <c r="P363">
        <v>233.59443310287119</v>
      </c>
      <c r="Q363">
        <v>536.75266055946281</v>
      </c>
      <c r="R363">
        <v>956.89427643015597</v>
      </c>
      <c r="S363">
        <v>356.32826398026043</v>
      </c>
      <c r="T363">
        <v>837.92233357635052</v>
      </c>
      <c r="U363">
        <v>351.49603805683262</v>
      </c>
      <c r="V363">
        <v>457.56298302361608</v>
      </c>
      <c r="W363">
        <v>1140.0845292351814</v>
      </c>
      <c r="X363">
        <v>199.2960565738519</v>
      </c>
      <c r="Y363">
        <v>184.57009227488723</v>
      </c>
      <c r="Z363">
        <v>975.44580690546877</v>
      </c>
      <c r="AA363">
        <v>488.88930246687693</v>
      </c>
      <c r="AB363">
        <v>807.8093183537917</v>
      </c>
      <c r="AC363">
        <v>2301.9153947106706</v>
      </c>
      <c r="AD363">
        <v>306.0472543402181</v>
      </c>
      <c r="AE363">
        <v>493.19914496359877</v>
      </c>
      <c r="AF363">
        <v>478.7927488080461</v>
      </c>
    </row>
    <row r="364" spans="1:32" x14ac:dyDescent="0.25">
      <c r="A364" s="193" t="s">
        <v>538</v>
      </c>
      <c r="B364" s="193" t="str">
        <f t="shared" si="5"/>
        <v>2038#85-89</v>
      </c>
      <c r="C364" t="s">
        <v>532</v>
      </c>
      <c r="D364">
        <v>2038</v>
      </c>
      <c r="E364" t="s">
        <v>534</v>
      </c>
      <c r="F364">
        <v>198.75600056558221</v>
      </c>
      <c r="G364">
        <v>776.4200206245705</v>
      </c>
      <c r="H364">
        <v>213.27153328655453</v>
      </c>
      <c r="I364">
        <v>711.15872420550522</v>
      </c>
      <c r="J364">
        <v>376.33908387949589</v>
      </c>
      <c r="K364">
        <v>893.87831762994472</v>
      </c>
      <c r="L364">
        <v>235.38585981842709</v>
      </c>
      <c r="M364">
        <v>322.87105064460917</v>
      </c>
      <c r="N364">
        <v>533.71838929548869</v>
      </c>
      <c r="O364">
        <v>1487.4007712963198</v>
      </c>
      <c r="P364">
        <v>146.19546615208333</v>
      </c>
      <c r="Q364">
        <v>367.7016386052303</v>
      </c>
      <c r="R364">
        <v>702.80231239003865</v>
      </c>
      <c r="S364">
        <v>293.41403840037242</v>
      </c>
      <c r="T364">
        <v>494.42389833161604</v>
      </c>
      <c r="U364">
        <v>282.02636753084806</v>
      </c>
      <c r="V364">
        <v>296.1544344989984</v>
      </c>
      <c r="W364">
        <v>824.13015831593339</v>
      </c>
      <c r="X364">
        <v>112.07504215102952</v>
      </c>
      <c r="Y364">
        <v>128.62137939758432</v>
      </c>
      <c r="Z364">
        <v>736.54636623930764</v>
      </c>
      <c r="AA364">
        <v>357.28512372110174</v>
      </c>
      <c r="AB364">
        <v>605.10264036222463</v>
      </c>
      <c r="AC364">
        <v>1563.3939628298799</v>
      </c>
      <c r="AD364">
        <v>191.26684569332721</v>
      </c>
      <c r="AE364">
        <v>341.05476885104792</v>
      </c>
      <c r="AF364">
        <v>307.34367172863631</v>
      </c>
    </row>
    <row r="365" spans="1:32" x14ac:dyDescent="0.25">
      <c r="A365" s="193" t="s">
        <v>538</v>
      </c>
      <c r="B365" s="193" t="str">
        <f t="shared" si="5"/>
        <v>2038#90+</v>
      </c>
      <c r="C365" t="s">
        <v>532</v>
      </c>
      <c r="D365">
        <v>2038</v>
      </c>
      <c r="E365" t="s">
        <v>535</v>
      </c>
      <c r="F365">
        <v>91.846503235529752</v>
      </c>
      <c r="G365">
        <v>476.77378193943514</v>
      </c>
      <c r="H365">
        <v>222.5173600493753</v>
      </c>
      <c r="I365">
        <v>430.33550192445557</v>
      </c>
      <c r="J365">
        <v>283.93723469511411</v>
      </c>
      <c r="K365">
        <v>604.65317273278436</v>
      </c>
      <c r="L365">
        <v>100.25548165358003</v>
      </c>
      <c r="M365">
        <v>186.16768547321155</v>
      </c>
      <c r="N365">
        <v>296.543753396326</v>
      </c>
      <c r="O365">
        <v>834.15567443309828</v>
      </c>
      <c r="P365">
        <v>110.07210924344596</v>
      </c>
      <c r="Q365">
        <v>210.571861867118</v>
      </c>
      <c r="R365">
        <v>381.55510212412491</v>
      </c>
      <c r="S365">
        <v>219.27005670895761</v>
      </c>
      <c r="T365">
        <v>268.67978628843218</v>
      </c>
      <c r="U365">
        <v>100.6745483373715</v>
      </c>
      <c r="V365">
        <v>197.34666576143781</v>
      </c>
      <c r="W365">
        <v>554.15896871996392</v>
      </c>
      <c r="X365">
        <v>78.531751934786769</v>
      </c>
      <c r="Y365">
        <v>51.614662300114645</v>
      </c>
      <c r="Z365">
        <v>426.23233461619975</v>
      </c>
      <c r="AA365">
        <v>327.37208479843008</v>
      </c>
      <c r="AB365">
        <v>253.91147858421741</v>
      </c>
      <c r="AC365">
        <v>952.43388716294976</v>
      </c>
      <c r="AD365">
        <v>172.84652041299151</v>
      </c>
      <c r="AE365">
        <v>186.67043834312608</v>
      </c>
      <c r="AF365">
        <v>159.39330121315436</v>
      </c>
    </row>
    <row r="366" spans="1:32" x14ac:dyDescent="0.25">
      <c r="A366" s="193" t="s">
        <v>538</v>
      </c>
      <c r="B366" s="193" t="str">
        <f t="shared" si="5"/>
        <v>2039#0-15</v>
      </c>
      <c r="C366" t="s">
        <v>532</v>
      </c>
      <c r="D366">
        <v>2039</v>
      </c>
      <c r="E366" t="s">
        <v>181</v>
      </c>
      <c r="F366">
        <v>503.49817738634226</v>
      </c>
      <c r="G366">
        <v>6978.1949015494083</v>
      </c>
      <c r="H366">
        <v>972.09543606955185</v>
      </c>
      <c r="I366">
        <v>5191.2741128687385</v>
      </c>
      <c r="J366">
        <v>1277.6423891013178</v>
      </c>
      <c r="K366">
        <v>3352.4735730554748</v>
      </c>
      <c r="L366">
        <v>1363.8550579850355</v>
      </c>
      <c r="M366">
        <v>2670.8718306102628</v>
      </c>
      <c r="N366">
        <v>3516.1748951815207</v>
      </c>
      <c r="O366">
        <v>7118.6625129008789</v>
      </c>
      <c r="P366">
        <v>783.95157383085564</v>
      </c>
      <c r="Q366">
        <v>998.33369299674769</v>
      </c>
      <c r="R366">
        <v>2779.6394250162739</v>
      </c>
      <c r="S366">
        <v>959.02713653795377</v>
      </c>
      <c r="T366">
        <v>1948.1524977111321</v>
      </c>
      <c r="U366">
        <v>4075.1346921886125</v>
      </c>
      <c r="V366">
        <v>1093.2555764888475</v>
      </c>
      <c r="W366">
        <v>4651.5024973590489</v>
      </c>
      <c r="X366">
        <v>353.59062989125573</v>
      </c>
      <c r="Y366">
        <v>670.6573230841343</v>
      </c>
      <c r="Z366">
        <v>3229.2602917008553</v>
      </c>
      <c r="AA366">
        <v>1997.5432133852712</v>
      </c>
      <c r="AB366">
        <v>2798.1343942603403</v>
      </c>
      <c r="AC366">
        <v>7735.0182074098802</v>
      </c>
      <c r="AD366">
        <v>369.79165503331222</v>
      </c>
      <c r="AE366">
        <v>1274.9327944532017</v>
      </c>
      <c r="AF366">
        <v>1450.7781225946103</v>
      </c>
    </row>
    <row r="367" spans="1:32" x14ac:dyDescent="0.25">
      <c r="A367" s="193" t="s">
        <v>538</v>
      </c>
      <c r="B367" s="193" t="str">
        <f t="shared" si="5"/>
        <v>2039#16-19</v>
      </c>
      <c r="C367" t="s">
        <v>532</v>
      </c>
      <c r="D367">
        <v>2039</v>
      </c>
      <c r="E367" t="s">
        <v>533</v>
      </c>
      <c r="F367">
        <v>128.18175510158807</v>
      </c>
      <c r="G367">
        <v>1656.9820281787024</v>
      </c>
      <c r="H367">
        <v>274.11751022450807</v>
      </c>
      <c r="I367">
        <v>1202.487581336607</v>
      </c>
      <c r="J367">
        <v>301.07689362524388</v>
      </c>
      <c r="K367">
        <v>768.91534852459722</v>
      </c>
      <c r="L367">
        <v>301.80790253445736</v>
      </c>
      <c r="M367">
        <v>632.69128876349623</v>
      </c>
      <c r="N367">
        <v>875.95228982051049</v>
      </c>
      <c r="O367">
        <v>1513.4270266643643</v>
      </c>
      <c r="P367">
        <v>245.72891894681067</v>
      </c>
      <c r="Q367">
        <v>249.06989982665027</v>
      </c>
      <c r="R367">
        <v>859.41595519471275</v>
      </c>
      <c r="S367">
        <v>240.61036258142633</v>
      </c>
      <c r="T367">
        <v>431.20791661668267</v>
      </c>
      <c r="U367">
        <v>935.58519215604588</v>
      </c>
      <c r="V367">
        <v>245.83918053953576</v>
      </c>
      <c r="W367">
        <v>1610.520991860385</v>
      </c>
      <c r="X367">
        <v>91.53813865880322</v>
      </c>
      <c r="Y367">
        <v>134.57995197813034</v>
      </c>
      <c r="Z367">
        <v>705.68320450662361</v>
      </c>
      <c r="AA367">
        <v>485.72425377986428</v>
      </c>
      <c r="AB367">
        <v>807.74626104180061</v>
      </c>
      <c r="AC367">
        <v>1947.6995888760057</v>
      </c>
      <c r="AD367">
        <v>97.542023841855013</v>
      </c>
      <c r="AE367">
        <v>280.62169125180463</v>
      </c>
      <c r="AF367">
        <v>326.89570242064138</v>
      </c>
    </row>
    <row r="368" spans="1:32" x14ac:dyDescent="0.25">
      <c r="A368" s="193" t="s">
        <v>538</v>
      </c>
      <c r="B368" s="193" t="str">
        <f t="shared" si="5"/>
        <v>2039#20-24</v>
      </c>
      <c r="C368" t="s">
        <v>532</v>
      </c>
      <c r="D368">
        <v>2039</v>
      </c>
      <c r="E368" t="s">
        <v>168</v>
      </c>
      <c r="F368">
        <v>117.36288002596817</v>
      </c>
      <c r="G368">
        <v>1665.5719872457034</v>
      </c>
      <c r="H368">
        <v>241.61437246259115</v>
      </c>
      <c r="I368">
        <v>998.19930476255604</v>
      </c>
      <c r="J368">
        <v>240.72520212668309</v>
      </c>
      <c r="K368">
        <v>863.55907493076165</v>
      </c>
      <c r="L368">
        <v>273.75036952526176</v>
      </c>
      <c r="M368">
        <v>622.26410509492678</v>
      </c>
      <c r="N368">
        <v>853.58093243799635</v>
      </c>
      <c r="O368">
        <v>1902.2810722006309</v>
      </c>
      <c r="P368">
        <v>221.75204059055451</v>
      </c>
      <c r="Q368">
        <v>217.89318752676144</v>
      </c>
      <c r="R368">
        <v>1189.5845996818766</v>
      </c>
      <c r="S368">
        <v>170.94124972269071</v>
      </c>
      <c r="T368">
        <v>376.62246051283125</v>
      </c>
      <c r="U368">
        <v>1024.4581639315638</v>
      </c>
      <c r="V368">
        <v>282.07415556249595</v>
      </c>
      <c r="W368">
        <v>1401.4257391002843</v>
      </c>
      <c r="X368">
        <v>72.207566546713309</v>
      </c>
      <c r="Y368">
        <v>106.07702969359221</v>
      </c>
      <c r="Z368">
        <v>891.71101715807947</v>
      </c>
      <c r="AA368">
        <v>674.04639561721524</v>
      </c>
      <c r="AB368">
        <v>598.57401019821611</v>
      </c>
      <c r="AC368">
        <v>1732.0852073133419</v>
      </c>
      <c r="AD368">
        <v>92.893061349203123</v>
      </c>
      <c r="AE368">
        <v>320.10713006109108</v>
      </c>
      <c r="AF368">
        <v>285.07537189594143</v>
      </c>
    </row>
    <row r="369" spans="1:32" x14ac:dyDescent="0.25">
      <c r="A369" s="193" t="s">
        <v>538</v>
      </c>
      <c r="B369" s="193" t="str">
        <f t="shared" si="5"/>
        <v>2039#25-29</v>
      </c>
      <c r="C369" t="s">
        <v>532</v>
      </c>
      <c r="D369">
        <v>2039</v>
      </c>
      <c r="E369" t="s">
        <v>226</v>
      </c>
      <c r="F369">
        <v>89.829273234702868</v>
      </c>
      <c r="G369">
        <v>2079.5122728110409</v>
      </c>
      <c r="H369">
        <v>302.47830451926711</v>
      </c>
      <c r="I369">
        <v>1151.7724783110857</v>
      </c>
      <c r="J369">
        <v>268.42339748959387</v>
      </c>
      <c r="K369">
        <v>1225.1450720087614</v>
      </c>
      <c r="L369">
        <v>316.51886814445731</v>
      </c>
      <c r="M369">
        <v>603.43157032732836</v>
      </c>
      <c r="N369">
        <v>1025.7132956202943</v>
      </c>
      <c r="O369">
        <v>2104.5358428357849</v>
      </c>
      <c r="P369">
        <v>147.57964352295545</v>
      </c>
      <c r="Q369">
        <v>189.16971362943926</v>
      </c>
      <c r="R369">
        <v>1018.8955030580189</v>
      </c>
      <c r="S369">
        <v>190.06900720445876</v>
      </c>
      <c r="T369">
        <v>361.6577937171316</v>
      </c>
      <c r="U369">
        <v>1228.4745244141409</v>
      </c>
      <c r="V369">
        <v>291.72802418863989</v>
      </c>
      <c r="W369">
        <v>1134.27921337064</v>
      </c>
      <c r="X369">
        <v>91.917185553412665</v>
      </c>
      <c r="Y369">
        <v>126.68683660634971</v>
      </c>
      <c r="Z369">
        <v>1037.6194819956083</v>
      </c>
      <c r="AA369">
        <v>666.41329511716481</v>
      </c>
      <c r="AB369">
        <v>690.22655252404707</v>
      </c>
      <c r="AC369">
        <v>2066.3583245291729</v>
      </c>
      <c r="AD369">
        <v>100.22631932803861</v>
      </c>
      <c r="AE369">
        <v>349.25928474160446</v>
      </c>
      <c r="AF369">
        <v>309.6453552491833</v>
      </c>
    </row>
    <row r="370" spans="1:32" x14ac:dyDescent="0.25">
      <c r="A370" s="193" t="s">
        <v>538</v>
      </c>
      <c r="B370" s="193" t="str">
        <f t="shared" si="5"/>
        <v>2039#30-34</v>
      </c>
      <c r="C370" t="s">
        <v>532</v>
      </c>
      <c r="D370">
        <v>2039</v>
      </c>
      <c r="E370" t="s">
        <v>227</v>
      </c>
      <c r="F370">
        <v>102.29882223896513</v>
      </c>
      <c r="G370">
        <v>2054.4117502489107</v>
      </c>
      <c r="H370">
        <v>296.12833998848407</v>
      </c>
      <c r="I370">
        <v>1241.7173735025804</v>
      </c>
      <c r="J370">
        <v>293.21007958298719</v>
      </c>
      <c r="K370">
        <v>1260.6058329915381</v>
      </c>
      <c r="L370">
        <v>384.06882970636184</v>
      </c>
      <c r="M370">
        <v>623.26072198198642</v>
      </c>
      <c r="N370">
        <v>1031.3402668761682</v>
      </c>
      <c r="O370">
        <v>2109.3055738389185</v>
      </c>
      <c r="P370">
        <v>148.05966398530177</v>
      </c>
      <c r="Q370">
        <v>240.58698079986493</v>
      </c>
      <c r="R370">
        <v>916.93598497777612</v>
      </c>
      <c r="S370">
        <v>241.58522133620639</v>
      </c>
      <c r="T370">
        <v>379.03527945612052</v>
      </c>
      <c r="U370">
        <v>1067.4229611965343</v>
      </c>
      <c r="V370">
        <v>299.92625714190012</v>
      </c>
      <c r="W370">
        <v>1144.6687531992052</v>
      </c>
      <c r="X370">
        <v>108.39309988634457</v>
      </c>
      <c r="Y370">
        <v>161.07546971450151</v>
      </c>
      <c r="Z370">
        <v>917.62504121853453</v>
      </c>
      <c r="AA370">
        <v>610.09937940746306</v>
      </c>
      <c r="AB370">
        <v>710.88548600798617</v>
      </c>
      <c r="AC370">
        <v>2310.3980626689231</v>
      </c>
      <c r="AD370">
        <v>123.50622082074329</v>
      </c>
      <c r="AE370">
        <v>338.51220040526266</v>
      </c>
      <c r="AF370">
        <v>361.22175992481471</v>
      </c>
    </row>
    <row r="371" spans="1:32" x14ac:dyDescent="0.25">
      <c r="A371" s="193" t="s">
        <v>538</v>
      </c>
      <c r="B371" s="193" t="str">
        <f t="shared" si="5"/>
        <v>2039#35-39</v>
      </c>
      <c r="C371" t="s">
        <v>532</v>
      </c>
      <c r="D371">
        <v>2039</v>
      </c>
      <c r="E371" t="s">
        <v>228</v>
      </c>
      <c r="F371">
        <v>111.15505921453649</v>
      </c>
      <c r="G371">
        <v>2019.6588309464182</v>
      </c>
      <c r="H371">
        <v>328.21643461181253</v>
      </c>
      <c r="I371">
        <v>1309.085120176969</v>
      </c>
      <c r="J371">
        <v>360.71392800765625</v>
      </c>
      <c r="K371">
        <v>1179.9160543686771</v>
      </c>
      <c r="L371">
        <v>441.00381733673572</v>
      </c>
      <c r="M371">
        <v>677.51312502124051</v>
      </c>
      <c r="N371">
        <v>1075.0596523522472</v>
      </c>
      <c r="O371">
        <v>1986.3182397698788</v>
      </c>
      <c r="P371">
        <v>152.95308972931835</v>
      </c>
      <c r="Q371">
        <v>241.0531483765792</v>
      </c>
      <c r="R371">
        <v>858.01687928459046</v>
      </c>
      <c r="S371">
        <v>289.84621106969303</v>
      </c>
      <c r="T371">
        <v>455.11773293299166</v>
      </c>
      <c r="U371">
        <v>992.33511405203467</v>
      </c>
      <c r="V371">
        <v>312.6197791414279</v>
      </c>
      <c r="W371">
        <v>1251.5666933785105</v>
      </c>
      <c r="X371">
        <v>139.30708858071509</v>
      </c>
      <c r="Y371">
        <v>193.61623195124329</v>
      </c>
      <c r="Z371">
        <v>858.4352531293946</v>
      </c>
      <c r="AA371">
        <v>669.57020887839917</v>
      </c>
      <c r="AB371">
        <v>659.75044687735362</v>
      </c>
      <c r="AC371">
        <v>2465.4603500200956</v>
      </c>
      <c r="AD371">
        <v>101.01386679872606</v>
      </c>
      <c r="AE371">
        <v>378.21993695733767</v>
      </c>
      <c r="AF371">
        <v>497.37503242156004</v>
      </c>
    </row>
    <row r="372" spans="1:32" x14ac:dyDescent="0.25">
      <c r="A372" s="193" t="s">
        <v>538</v>
      </c>
      <c r="B372" s="193" t="str">
        <f t="shared" si="5"/>
        <v>2039#40-44</v>
      </c>
      <c r="C372" t="s">
        <v>532</v>
      </c>
      <c r="D372">
        <v>2039</v>
      </c>
      <c r="E372" t="s">
        <v>229</v>
      </c>
      <c r="F372">
        <v>148.98981092103324</v>
      </c>
      <c r="G372">
        <v>2411.2743002032257</v>
      </c>
      <c r="H372">
        <v>374.62936254980912</v>
      </c>
      <c r="I372">
        <v>1428.837666255582</v>
      </c>
      <c r="J372">
        <v>418.0846504725946</v>
      </c>
      <c r="K372">
        <v>1231.6296802311153</v>
      </c>
      <c r="L372">
        <v>585.19316572526736</v>
      </c>
      <c r="M372">
        <v>699.67869985237496</v>
      </c>
      <c r="N372">
        <v>1346.7778091900555</v>
      </c>
      <c r="O372">
        <v>2237.16937248879</v>
      </c>
      <c r="P372">
        <v>221.94535558971955</v>
      </c>
      <c r="Q372">
        <v>331.95087257134844</v>
      </c>
      <c r="R372">
        <v>1029.4102012029321</v>
      </c>
      <c r="S372">
        <v>343.11790874607635</v>
      </c>
      <c r="T372">
        <v>611.02592899435763</v>
      </c>
      <c r="U372">
        <v>1330.7583307319362</v>
      </c>
      <c r="V372">
        <v>397.53442039568677</v>
      </c>
      <c r="W372">
        <v>1628.3064909141422</v>
      </c>
      <c r="X372">
        <v>95.874717742656244</v>
      </c>
      <c r="Y372">
        <v>219.03652412367592</v>
      </c>
      <c r="Z372">
        <v>973.5639725095931</v>
      </c>
      <c r="AA372">
        <v>716.16223652363328</v>
      </c>
      <c r="AB372">
        <v>827.86881997901321</v>
      </c>
      <c r="AC372">
        <v>2787.1377547646043</v>
      </c>
      <c r="AD372">
        <v>136.46657772195067</v>
      </c>
      <c r="AE372">
        <v>454.88778384081274</v>
      </c>
      <c r="AF372">
        <v>573.69218368567999</v>
      </c>
    </row>
    <row r="373" spans="1:32" x14ac:dyDescent="0.25">
      <c r="A373" s="193" t="s">
        <v>538</v>
      </c>
      <c r="B373" s="193" t="str">
        <f t="shared" si="5"/>
        <v>2039#45-49</v>
      </c>
      <c r="C373" t="s">
        <v>532</v>
      </c>
      <c r="D373">
        <v>2039</v>
      </c>
      <c r="E373" t="s">
        <v>174</v>
      </c>
      <c r="F373">
        <v>197.60648650189091</v>
      </c>
      <c r="G373">
        <v>2577.1809803449978</v>
      </c>
      <c r="H373">
        <v>435.41738526709884</v>
      </c>
      <c r="I373">
        <v>1483.6469520279293</v>
      </c>
      <c r="J373">
        <v>539.97264330862754</v>
      </c>
      <c r="K373">
        <v>1220.7622755460816</v>
      </c>
      <c r="L373">
        <v>599.78360270016901</v>
      </c>
      <c r="M373">
        <v>848.44218541658961</v>
      </c>
      <c r="N373">
        <v>1490.7082148799257</v>
      </c>
      <c r="O373">
        <v>2660.3614859780355</v>
      </c>
      <c r="P373">
        <v>257.52839154416466</v>
      </c>
      <c r="Q373">
        <v>397.95684113247432</v>
      </c>
      <c r="R373">
        <v>1159.4983478437566</v>
      </c>
      <c r="S373">
        <v>389.94953173695308</v>
      </c>
      <c r="T373">
        <v>759.30613279067597</v>
      </c>
      <c r="U373">
        <v>1372.7843339588514</v>
      </c>
      <c r="V373">
        <v>531.54560931203798</v>
      </c>
      <c r="W373">
        <v>1551.4027605011265</v>
      </c>
      <c r="X373">
        <v>166.75909040022697</v>
      </c>
      <c r="Y373">
        <v>184.7026477919145</v>
      </c>
      <c r="Z373">
        <v>1176.2026138962597</v>
      </c>
      <c r="AA373">
        <v>746.42422518233366</v>
      </c>
      <c r="AB373">
        <v>971.44565561594868</v>
      </c>
      <c r="AC373">
        <v>3223.1777054148215</v>
      </c>
      <c r="AD373">
        <v>169.25894218201006</v>
      </c>
      <c r="AE373">
        <v>460.25407511620381</v>
      </c>
      <c r="AF373">
        <v>611.23424353011387</v>
      </c>
    </row>
    <row r="374" spans="1:32" x14ac:dyDescent="0.25">
      <c r="A374" s="193" t="s">
        <v>538</v>
      </c>
      <c r="B374" s="193" t="str">
        <f t="shared" si="5"/>
        <v>2039#50-54</v>
      </c>
      <c r="C374" t="s">
        <v>532</v>
      </c>
      <c r="D374">
        <v>2039</v>
      </c>
      <c r="E374" t="s">
        <v>175</v>
      </c>
      <c r="F374">
        <v>173.03836339591717</v>
      </c>
      <c r="G374">
        <v>2372.8778653053596</v>
      </c>
      <c r="H374">
        <v>504.54037625872763</v>
      </c>
      <c r="I374">
        <v>1622.325795737745</v>
      </c>
      <c r="J374">
        <v>517.77870090822273</v>
      </c>
      <c r="K374">
        <v>1297.2100806394451</v>
      </c>
      <c r="L374">
        <v>608.88484230963877</v>
      </c>
      <c r="M374">
        <v>911.09343457295381</v>
      </c>
      <c r="N374">
        <v>1412.4177209577269</v>
      </c>
      <c r="O374">
        <v>2844.6835418486007</v>
      </c>
      <c r="P374">
        <v>326.07251738426839</v>
      </c>
      <c r="Q374">
        <v>478.36343053500417</v>
      </c>
      <c r="R374">
        <v>1089.1839806867492</v>
      </c>
      <c r="S374">
        <v>402.8211567797382</v>
      </c>
      <c r="T374">
        <v>752.18218797609757</v>
      </c>
      <c r="U374">
        <v>1335.7465811253555</v>
      </c>
      <c r="V374">
        <v>563.10838863175945</v>
      </c>
      <c r="W374">
        <v>1585.8375942861862</v>
      </c>
      <c r="X374">
        <v>185.40257918263717</v>
      </c>
      <c r="Y374">
        <v>206.54322473255451</v>
      </c>
      <c r="Z374">
        <v>1167.4354853081893</v>
      </c>
      <c r="AA374">
        <v>769.25398891353132</v>
      </c>
      <c r="AB374">
        <v>1035.5501292916197</v>
      </c>
      <c r="AC374">
        <v>3241.7778629505301</v>
      </c>
      <c r="AD374">
        <v>188.10092641796103</v>
      </c>
      <c r="AE374">
        <v>537.38563972268389</v>
      </c>
      <c r="AF374">
        <v>541.69339876220943</v>
      </c>
    </row>
    <row r="375" spans="1:32" x14ac:dyDescent="0.25">
      <c r="A375" s="193" t="s">
        <v>538</v>
      </c>
      <c r="B375" s="193" t="str">
        <f t="shared" si="5"/>
        <v>2039#55-59</v>
      </c>
      <c r="C375" t="s">
        <v>532</v>
      </c>
      <c r="D375">
        <v>2039</v>
      </c>
      <c r="E375" t="s">
        <v>177</v>
      </c>
      <c r="F375">
        <v>252.60404226188706</v>
      </c>
      <c r="G375">
        <v>2295.3520810599184</v>
      </c>
      <c r="H375">
        <v>528.22168767199048</v>
      </c>
      <c r="I375">
        <v>1392.029226414212</v>
      </c>
      <c r="J375">
        <v>614.77148569085944</v>
      </c>
      <c r="K375">
        <v>1422.5250980518674</v>
      </c>
      <c r="L375">
        <v>580.35557783503873</v>
      </c>
      <c r="M375">
        <v>959.16444840208123</v>
      </c>
      <c r="N375">
        <v>1314.2514175268232</v>
      </c>
      <c r="O375">
        <v>2985.6984624312636</v>
      </c>
      <c r="P375">
        <v>326.14665658211129</v>
      </c>
      <c r="Q375">
        <v>577.67276544795459</v>
      </c>
      <c r="R375">
        <v>1182.8186040285323</v>
      </c>
      <c r="S375">
        <v>472.8297030165665</v>
      </c>
      <c r="T375">
        <v>805.71939894578463</v>
      </c>
      <c r="U375">
        <v>1146.2921932107074</v>
      </c>
      <c r="V375">
        <v>483.74546063111768</v>
      </c>
      <c r="W375">
        <v>1612.1178056015565</v>
      </c>
      <c r="X375">
        <v>208.02414731509012</v>
      </c>
      <c r="Y375">
        <v>189.86581144295548</v>
      </c>
      <c r="Z375">
        <v>1209.4425134939388</v>
      </c>
      <c r="AA375">
        <v>802.87020727164418</v>
      </c>
      <c r="AB375">
        <v>1026.0975706228839</v>
      </c>
      <c r="AC375">
        <v>3293.9921104975556</v>
      </c>
      <c r="AD375">
        <v>206.04184956495294</v>
      </c>
      <c r="AE375">
        <v>544.14926742460716</v>
      </c>
      <c r="AF375">
        <v>519.98459504542507</v>
      </c>
    </row>
    <row r="376" spans="1:32" x14ac:dyDescent="0.25">
      <c r="A376" s="193" t="s">
        <v>538</v>
      </c>
      <c r="B376" s="193" t="str">
        <f t="shared" si="5"/>
        <v>2039#60-64</v>
      </c>
      <c r="C376" t="s">
        <v>532</v>
      </c>
      <c r="D376">
        <v>2039</v>
      </c>
      <c r="E376" t="s">
        <v>178</v>
      </c>
      <c r="F376">
        <v>234.62317234510442</v>
      </c>
      <c r="G376">
        <v>1887.5782704211638</v>
      </c>
      <c r="H376">
        <v>537.89959428862812</v>
      </c>
      <c r="I376">
        <v>1344.3401263461674</v>
      </c>
      <c r="J376">
        <v>597.9369118188406</v>
      </c>
      <c r="K376">
        <v>1476.5649321062801</v>
      </c>
      <c r="L376">
        <v>479.85642167893104</v>
      </c>
      <c r="M376">
        <v>887.00802671412157</v>
      </c>
      <c r="N376">
        <v>1311.3310501629132</v>
      </c>
      <c r="O376">
        <v>3085.6325656403906</v>
      </c>
      <c r="P376">
        <v>319.33847103042291</v>
      </c>
      <c r="Q376">
        <v>614.66969167020682</v>
      </c>
      <c r="R376">
        <v>1155.9738369104557</v>
      </c>
      <c r="S376">
        <v>445.21779693210499</v>
      </c>
      <c r="T376">
        <v>827.1196791969835</v>
      </c>
      <c r="U376">
        <v>805.45556018042475</v>
      </c>
      <c r="V376">
        <v>529.23355917769231</v>
      </c>
      <c r="W376">
        <v>1445.511716964902</v>
      </c>
      <c r="X376">
        <v>186.4643420283883</v>
      </c>
      <c r="Y376">
        <v>202.8945091053786</v>
      </c>
      <c r="Z376">
        <v>1261.3483354427544</v>
      </c>
      <c r="AA376">
        <v>681.25540753953101</v>
      </c>
      <c r="AB376">
        <v>940.24022710443751</v>
      </c>
      <c r="AC376">
        <v>3339.8876213458411</v>
      </c>
      <c r="AD376">
        <v>268.49463062529196</v>
      </c>
      <c r="AE376">
        <v>591.93779012967366</v>
      </c>
      <c r="AF376">
        <v>551.22194070373962</v>
      </c>
    </row>
    <row r="377" spans="1:32" x14ac:dyDescent="0.25">
      <c r="A377" s="193" t="s">
        <v>538</v>
      </c>
      <c r="B377" s="193" t="str">
        <f t="shared" si="5"/>
        <v>2039#65-69</v>
      </c>
      <c r="C377" t="s">
        <v>532</v>
      </c>
      <c r="D377">
        <v>2039</v>
      </c>
      <c r="E377" t="s">
        <v>230</v>
      </c>
      <c r="F377">
        <v>283.15891834355307</v>
      </c>
      <c r="G377">
        <v>2052.1780424335834</v>
      </c>
      <c r="H377">
        <v>596.97115215246617</v>
      </c>
      <c r="I377">
        <v>1435.609055520054</v>
      </c>
      <c r="J377">
        <v>729.3515855960602</v>
      </c>
      <c r="K377">
        <v>1744.6151288491469</v>
      </c>
      <c r="L377">
        <v>598.29379079578155</v>
      </c>
      <c r="M377">
        <v>932.74339845123245</v>
      </c>
      <c r="N377">
        <v>1419.2950802152359</v>
      </c>
      <c r="O377">
        <v>3860.0520972760169</v>
      </c>
      <c r="P377">
        <v>383.75608608366645</v>
      </c>
      <c r="Q377">
        <v>745.8178921748721</v>
      </c>
      <c r="R377">
        <v>1337.3255953922612</v>
      </c>
      <c r="S377">
        <v>628.48879531355749</v>
      </c>
      <c r="T377">
        <v>1078.4903114593099</v>
      </c>
      <c r="U377">
        <v>732.36911765200648</v>
      </c>
      <c r="V377">
        <v>644.62882114580179</v>
      </c>
      <c r="W377">
        <v>1754.1627122991531</v>
      </c>
      <c r="X377">
        <v>292.60340454088134</v>
      </c>
      <c r="Y377">
        <v>243.59842306067526</v>
      </c>
      <c r="Z377">
        <v>1564.3146589876631</v>
      </c>
      <c r="AA377">
        <v>674.7995637048607</v>
      </c>
      <c r="AB377">
        <v>1086.7352567701478</v>
      </c>
      <c r="AC377">
        <v>3900.6297985401679</v>
      </c>
      <c r="AD377">
        <v>359.08844696844375</v>
      </c>
      <c r="AE377">
        <v>722.2059642132657</v>
      </c>
      <c r="AF377">
        <v>583.54206901117914</v>
      </c>
    </row>
    <row r="378" spans="1:32" x14ac:dyDescent="0.25">
      <c r="A378" s="193" t="s">
        <v>538</v>
      </c>
      <c r="B378" s="193" t="str">
        <f t="shared" si="5"/>
        <v>2039#70-74</v>
      </c>
      <c r="C378" t="s">
        <v>532</v>
      </c>
      <c r="D378">
        <v>2039</v>
      </c>
      <c r="E378" t="s">
        <v>231</v>
      </c>
      <c r="F378">
        <v>310.11506169370261</v>
      </c>
      <c r="G378">
        <v>2143.4650237583014</v>
      </c>
      <c r="H378">
        <v>623.89322640313787</v>
      </c>
      <c r="I378">
        <v>1545.1268356607354</v>
      </c>
      <c r="J378">
        <v>824.24316665018114</v>
      </c>
      <c r="K378">
        <v>1830.6572091137334</v>
      </c>
      <c r="L378">
        <v>608.26215964620599</v>
      </c>
      <c r="M378">
        <v>847.48140571818135</v>
      </c>
      <c r="N378">
        <v>1463.7141028454444</v>
      </c>
      <c r="O378">
        <v>4070.4670276194665</v>
      </c>
      <c r="P378">
        <v>372.36733166113362</v>
      </c>
      <c r="Q378">
        <v>858.8567793572422</v>
      </c>
      <c r="R378">
        <v>1427.0024503521815</v>
      </c>
      <c r="S378">
        <v>572.28058616592534</v>
      </c>
      <c r="T378">
        <v>1206.1232497057786</v>
      </c>
      <c r="U378">
        <v>656.26080077691483</v>
      </c>
      <c r="V378">
        <v>651.19188011892061</v>
      </c>
      <c r="W378">
        <v>1889.2422005130165</v>
      </c>
      <c r="X378">
        <v>310.91849514256421</v>
      </c>
      <c r="Y378">
        <v>295.68401412919593</v>
      </c>
      <c r="Z378">
        <v>1707.3801601307323</v>
      </c>
      <c r="AA378">
        <v>767.96529485029907</v>
      </c>
      <c r="AB378">
        <v>1172.798725615203</v>
      </c>
      <c r="AC378">
        <v>3853.6230526976005</v>
      </c>
      <c r="AD378">
        <v>377.53019529920357</v>
      </c>
      <c r="AE378">
        <v>711.79011720646781</v>
      </c>
      <c r="AF378">
        <v>642.5270077061931</v>
      </c>
    </row>
    <row r="379" spans="1:32" x14ac:dyDescent="0.25">
      <c r="A379" s="193" t="s">
        <v>538</v>
      </c>
      <c r="B379" s="193" t="str">
        <f t="shared" si="5"/>
        <v>2039#75-79</v>
      </c>
      <c r="C379" t="s">
        <v>532</v>
      </c>
      <c r="D379">
        <v>2039</v>
      </c>
      <c r="E379" t="s">
        <v>232</v>
      </c>
      <c r="F379">
        <v>276.06680152723425</v>
      </c>
      <c r="G379">
        <v>1801.1587223820218</v>
      </c>
      <c r="H379">
        <v>542.80672208021554</v>
      </c>
      <c r="I379">
        <v>1336.9236488070278</v>
      </c>
      <c r="J379">
        <v>818.38013614638453</v>
      </c>
      <c r="K379">
        <v>1641.713090461184</v>
      </c>
      <c r="L379">
        <v>517.6301961950727</v>
      </c>
      <c r="M379">
        <v>714.53349508463032</v>
      </c>
      <c r="N379">
        <v>1326.4805382141606</v>
      </c>
      <c r="O379">
        <v>3251.2338057163488</v>
      </c>
      <c r="P379">
        <v>323.6457343518739</v>
      </c>
      <c r="Q379">
        <v>781.57211211382219</v>
      </c>
      <c r="R379">
        <v>1278.1629776604734</v>
      </c>
      <c r="S379">
        <v>522.85250945438656</v>
      </c>
      <c r="T379">
        <v>1017.7281171463608</v>
      </c>
      <c r="U379">
        <v>565.69158531602352</v>
      </c>
      <c r="V379">
        <v>656.01304899055083</v>
      </c>
      <c r="W379">
        <v>1613.9089125917662</v>
      </c>
      <c r="X379">
        <v>270.70190942246734</v>
      </c>
      <c r="Y379">
        <v>254.16448218158695</v>
      </c>
      <c r="Z379">
        <v>1523.2369293488866</v>
      </c>
      <c r="AA379">
        <v>670.1488347505491</v>
      </c>
      <c r="AB379">
        <v>1014.8817032409156</v>
      </c>
      <c r="AC379">
        <v>3345.7788046160254</v>
      </c>
      <c r="AD379">
        <v>338.60266164509943</v>
      </c>
      <c r="AE379">
        <v>653.89604483251583</v>
      </c>
      <c r="AF379">
        <v>577.81745497088821</v>
      </c>
    </row>
    <row r="380" spans="1:32" x14ac:dyDescent="0.25">
      <c r="A380" s="193" t="s">
        <v>538</v>
      </c>
      <c r="B380" s="193" t="str">
        <f t="shared" si="5"/>
        <v>2039#80-84</v>
      </c>
      <c r="C380" t="s">
        <v>532</v>
      </c>
      <c r="D380">
        <v>2039</v>
      </c>
      <c r="E380" t="s">
        <v>233</v>
      </c>
      <c r="F380">
        <v>248.75668800205835</v>
      </c>
      <c r="G380">
        <v>1324.927783489996</v>
      </c>
      <c r="H380">
        <v>371.06231394016424</v>
      </c>
      <c r="I380">
        <v>941.90285752853811</v>
      </c>
      <c r="J380">
        <v>607.39444471533011</v>
      </c>
      <c r="K380">
        <v>1193.3022554465288</v>
      </c>
      <c r="L380">
        <v>398.50466043107349</v>
      </c>
      <c r="M380">
        <v>492.86780408725997</v>
      </c>
      <c r="N380">
        <v>981.86289209198776</v>
      </c>
      <c r="O380">
        <v>2363.9422735526414</v>
      </c>
      <c r="P380">
        <v>242.94008805582791</v>
      </c>
      <c r="Q380">
        <v>568.98470131921101</v>
      </c>
      <c r="R380">
        <v>960.1537487521216</v>
      </c>
      <c r="S380">
        <v>367.86010781653516</v>
      </c>
      <c r="T380">
        <v>862.49059269752206</v>
      </c>
      <c r="U380">
        <v>360.4244550381004</v>
      </c>
      <c r="V380">
        <v>469.60044926682446</v>
      </c>
      <c r="W380">
        <v>1186.6243902865986</v>
      </c>
      <c r="X380">
        <v>207.51189654264834</v>
      </c>
      <c r="Y380">
        <v>184.1735189236922</v>
      </c>
      <c r="Z380">
        <v>989.11608454354848</v>
      </c>
      <c r="AA380">
        <v>499.0421276535194</v>
      </c>
      <c r="AB380">
        <v>816.90753552703291</v>
      </c>
      <c r="AC380">
        <v>2342.0595928500375</v>
      </c>
      <c r="AD380">
        <v>287.49193902448661</v>
      </c>
      <c r="AE380">
        <v>495.13010143950157</v>
      </c>
      <c r="AF380">
        <v>475.09143905635426</v>
      </c>
    </row>
    <row r="381" spans="1:32" x14ac:dyDescent="0.25">
      <c r="A381" s="193" t="s">
        <v>538</v>
      </c>
      <c r="B381" s="193" t="str">
        <f t="shared" si="5"/>
        <v>2039#85-89</v>
      </c>
      <c r="C381" t="s">
        <v>532</v>
      </c>
      <c r="D381">
        <v>2039</v>
      </c>
      <c r="E381" t="s">
        <v>534</v>
      </c>
      <c r="F381">
        <v>192.00387308153086</v>
      </c>
      <c r="G381">
        <v>797.77249981442469</v>
      </c>
      <c r="H381">
        <v>221.59244929337078</v>
      </c>
      <c r="I381">
        <v>709.68131941494028</v>
      </c>
      <c r="J381">
        <v>359.3467539421012</v>
      </c>
      <c r="K381">
        <v>891.52152137484109</v>
      </c>
      <c r="L381">
        <v>236.19850259949911</v>
      </c>
      <c r="M381">
        <v>317.65655715756714</v>
      </c>
      <c r="N381">
        <v>534.73926851080353</v>
      </c>
      <c r="O381">
        <v>1476.874889145417</v>
      </c>
      <c r="P381">
        <v>139.85728187824481</v>
      </c>
      <c r="Q381">
        <v>365.09375060858878</v>
      </c>
      <c r="R381">
        <v>707.21729434556585</v>
      </c>
      <c r="S381">
        <v>285.92564037812485</v>
      </c>
      <c r="T381">
        <v>501.66240827799163</v>
      </c>
      <c r="U381">
        <v>273.96525614170775</v>
      </c>
      <c r="V381">
        <v>295.87109341452378</v>
      </c>
      <c r="W381">
        <v>842.11827816347022</v>
      </c>
      <c r="X381">
        <v>111.51584830428348</v>
      </c>
      <c r="Y381">
        <v>135.520866501462</v>
      </c>
      <c r="Z381">
        <v>732.08524443982026</v>
      </c>
      <c r="AA381">
        <v>349.57501629117712</v>
      </c>
      <c r="AB381">
        <v>611.4280983868548</v>
      </c>
      <c r="AC381">
        <v>1572.4776012304837</v>
      </c>
      <c r="AD381">
        <v>195.12385909150905</v>
      </c>
      <c r="AE381">
        <v>343.4396087906116</v>
      </c>
      <c r="AF381">
        <v>310.82945309970296</v>
      </c>
    </row>
    <row r="382" spans="1:32" x14ac:dyDescent="0.25">
      <c r="A382" s="193" t="s">
        <v>538</v>
      </c>
      <c r="B382" s="193" t="str">
        <f t="shared" si="5"/>
        <v>2039#90+</v>
      </c>
      <c r="C382" t="s">
        <v>532</v>
      </c>
      <c r="D382">
        <v>2039</v>
      </c>
      <c r="E382" t="s">
        <v>535</v>
      </c>
      <c r="F382">
        <v>99.289502073262724</v>
      </c>
      <c r="G382">
        <v>493.96545113141491</v>
      </c>
      <c r="H382">
        <v>229.72146213945808</v>
      </c>
      <c r="I382">
        <v>436.15044205537049</v>
      </c>
      <c r="J382">
        <v>301.94543263283322</v>
      </c>
      <c r="K382">
        <v>633.15143928623888</v>
      </c>
      <c r="L382">
        <v>100.6665892867544</v>
      </c>
      <c r="M382">
        <v>190.72987511632834</v>
      </c>
      <c r="N382">
        <v>307.09343571101078</v>
      </c>
      <c r="O382">
        <v>881.48684273886488</v>
      </c>
      <c r="P382">
        <v>117.29978586019234</v>
      </c>
      <c r="Q382">
        <v>211.37548742882629</v>
      </c>
      <c r="R382">
        <v>402.24243423931659</v>
      </c>
      <c r="S382">
        <v>228.49472885125482</v>
      </c>
      <c r="T382">
        <v>277.34511039339185</v>
      </c>
      <c r="U382">
        <v>108.22408268782621</v>
      </c>
      <c r="V382">
        <v>205.40493134722692</v>
      </c>
      <c r="W382">
        <v>570.76862089553413</v>
      </c>
      <c r="X382">
        <v>82.393452605463452</v>
      </c>
      <c r="Y382">
        <v>51.560215433512973</v>
      </c>
      <c r="Z382">
        <v>454.64257689348904</v>
      </c>
      <c r="AA382">
        <v>353.94011912752046</v>
      </c>
      <c r="AB382">
        <v>277.68655515268676</v>
      </c>
      <c r="AC382">
        <v>988.4730791297925</v>
      </c>
      <c r="AD382">
        <v>177.61849170296665</v>
      </c>
      <c r="AE382">
        <v>190.69929623939811</v>
      </c>
      <c r="AF382">
        <v>170.50023301363467</v>
      </c>
    </row>
    <row r="383" spans="1:32" x14ac:dyDescent="0.25">
      <c r="A383" s="193" t="s">
        <v>538</v>
      </c>
      <c r="B383" s="193" t="str">
        <f t="shared" si="5"/>
        <v>2040#0-15</v>
      </c>
      <c r="C383" t="s">
        <v>532</v>
      </c>
      <c r="D383">
        <v>2040</v>
      </c>
      <c r="E383" t="s">
        <v>181</v>
      </c>
      <c r="F383">
        <v>495.94114555905946</v>
      </c>
      <c r="G383">
        <v>7007.8050095880781</v>
      </c>
      <c r="H383">
        <v>968.00898128433664</v>
      </c>
      <c r="I383">
        <v>5250.9085326320237</v>
      </c>
      <c r="J383">
        <v>1264.9815042880309</v>
      </c>
      <c r="K383">
        <v>3337.0517575400804</v>
      </c>
      <c r="L383">
        <v>1359.6588693602109</v>
      </c>
      <c r="M383">
        <v>2747.4218039961061</v>
      </c>
      <c r="N383">
        <v>3508.4942798424481</v>
      </c>
      <c r="O383">
        <v>7118.7631920499953</v>
      </c>
      <c r="P383">
        <v>772.56891274804821</v>
      </c>
      <c r="Q383">
        <v>992.19143890132602</v>
      </c>
      <c r="R383">
        <v>2759.0690590397799</v>
      </c>
      <c r="S383">
        <v>965.0947089258359</v>
      </c>
      <c r="T383">
        <v>1926.9088606623664</v>
      </c>
      <c r="U383">
        <v>4160.4691697402159</v>
      </c>
      <c r="V383">
        <v>1088.8131892010133</v>
      </c>
      <c r="W383">
        <v>4693.0372991248423</v>
      </c>
      <c r="X383">
        <v>346.09504312626325</v>
      </c>
      <c r="Y383">
        <v>670.34076078424937</v>
      </c>
      <c r="Z383">
        <v>3222.1210774832057</v>
      </c>
      <c r="AA383">
        <v>2024.6128269568721</v>
      </c>
      <c r="AB383">
        <v>2796.5049468197585</v>
      </c>
      <c r="AC383">
        <v>7706.6230074970317</v>
      </c>
      <c r="AD383">
        <v>362.78203001722477</v>
      </c>
      <c r="AE383">
        <v>1266.1995748572745</v>
      </c>
      <c r="AF383">
        <v>1451.4228640523361</v>
      </c>
    </row>
    <row r="384" spans="1:32" x14ac:dyDescent="0.25">
      <c r="A384" s="193" t="s">
        <v>538</v>
      </c>
      <c r="B384" s="193" t="str">
        <f t="shared" si="5"/>
        <v>2040#16-19</v>
      </c>
      <c r="C384" t="s">
        <v>532</v>
      </c>
      <c r="D384">
        <v>2040</v>
      </c>
      <c r="E384" t="s">
        <v>533</v>
      </c>
      <c r="F384">
        <v>125.27306354076786</v>
      </c>
      <c r="G384">
        <v>1665.4167361548402</v>
      </c>
      <c r="H384">
        <v>273.17903855077725</v>
      </c>
      <c r="I384">
        <v>1212.2004695608603</v>
      </c>
      <c r="J384">
        <v>298.68551613813793</v>
      </c>
      <c r="K384">
        <v>756.97388364022709</v>
      </c>
      <c r="L384">
        <v>305.07524762519091</v>
      </c>
      <c r="M384">
        <v>644.70476193716013</v>
      </c>
      <c r="N384">
        <v>877.962505580933</v>
      </c>
      <c r="O384">
        <v>1502.5370498086809</v>
      </c>
      <c r="P384">
        <v>241.41851818153992</v>
      </c>
      <c r="Q384">
        <v>247.37746348784017</v>
      </c>
      <c r="R384">
        <v>855.94515942537873</v>
      </c>
      <c r="S384">
        <v>241.13901875118447</v>
      </c>
      <c r="T384">
        <v>432.53108662014546</v>
      </c>
      <c r="U384">
        <v>956.75340566432192</v>
      </c>
      <c r="V384">
        <v>247.95105155263903</v>
      </c>
      <c r="W384">
        <v>1633.8102703618194</v>
      </c>
      <c r="X384">
        <v>89.691243098577331</v>
      </c>
      <c r="Y384">
        <v>136.18156950922679</v>
      </c>
      <c r="Z384">
        <v>698.35006656099495</v>
      </c>
      <c r="AA384">
        <v>487.07241469366329</v>
      </c>
      <c r="AB384">
        <v>802.79791407855157</v>
      </c>
      <c r="AC384">
        <v>1939.362909198584</v>
      </c>
      <c r="AD384">
        <v>94.599536045513489</v>
      </c>
      <c r="AE384">
        <v>276.55401471964643</v>
      </c>
      <c r="AF384">
        <v>327.48085911808147</v>
      </c>
    </row>
    <row r="385" spans="1:32" x14ac:dyDescent="0.25">
      <c r="A385" s="193" t="s">
        <v>538</v>
      </c>
      <c r="B385" s="193" t="str">
        <f t="shared" si="5"/>
        <v>2040#20-24</v>
      </c>
      <c r="C385" t="s">
        <v>532</v>
      </c>
      <c r="D385">
        <v>2040</v>
      </c>
      <c r="E385" t="s">
        <v>168</v>
      </c>
      <c r="F385">
        <v>113.3296472006063</v>
      </c>
      <c r="G385">
        <v>1659.2436707585032</v>
      </c>
      <c r="H385">
        <v>245.7528151223147</v>
      </c>
      <c r="I385">
        <v>1019.3897285387461</v>
      </c>
      <c r="J385">
        <v>240.20341462271074</v>
      </c>
      <c r="K385">
        <v>847.69678037246263</v>
      </c>
      <c r="L385">
        <v>276.49995258549268</v>
      </c>
      <c r="M385">
        <v>618.40554058067892</v>
      </c>
      <c r="N385">
        <v>859.03837073062527</v>
      </c>
      <c r="O385">
        <v>1901.0153036057354</v>
      </c>
      <c r="P385">
        <v>218.65543416634497</v>
      </c>
      <c r="Q385">
        <v>223.29782920358139</v>
      </c>
      <c r="R385">
        <v>1195.3956553996641</v>
      </c>
      <c r="S385">
        <v>175.3902183398742</v>
      </c>
      <c r="T385">
        <v>372.40259067619792</v>
      </c>
      <c r="U385">
        <v>1016.1150970683174</v>
      </c>
      <c r="V385">
        <v>281.73023941672557</v>
      </c>
      <c r="W385">
        <v>1409.3388128844838</v>
      </c>
      <c r="X385">
        <v>74.720580625941153</v>
      </c>
      <c r="Y385">
        <v>112.07814816044245</v>
      </c>
      <c r="Z385">
        <v>885.20366780637448</v>
      </c>
      <c r="AA385">
        <v>666.91086555561537</v>
      </c>
      <c r="AB385">
        <v>609.64268404038557</v>
      </c>
      <c r="AC385">
        <v>1712.6756778032809</v>
      </c>
      <c r="AD385">
        <v>99.709210635589187</v>
      </c>
      <c r="AE385">
        <v>312.64026284482088</v>
      </c>
      <c r="AF385">
        <v>286.68315334683615</v>
      </c>
    </row>
    <row r="386" spans="1:32" x14ac:dyDescent="0.25">
      <c r="A386" s="193" t="s">
        <v>538</v>
      </c>
      <c r="B386" s="193" t="str">
        <f t="shared" si="5"/>
        <v>2040#25-29</v>
      </c>
      <c r="C386" t="s">
        <v>532</v>
      </c>
      <c r="D386">
        <v>2040</v>
      </c>
      <c r="E386" t="s">
        <v>226</v>
      </c>
      <c r="F386">
        <v>93.445200650855952</v>
      </c>
      <c r="G386">
        <v>2147.5799565600141</v>
      </c>
      <c r="H386">
        <v>295.68756337185732</v>
      </c>
      <c r="I386">
        <v>1155.535115400643</v>
      </c>
      <c r="J386">
        <v>260.64889084893468</v>
      </c>
      <c r="K386">
        <v>1166.880977686222</v>
      </c>
      <c r="L386">
        <v>314.32582451128377</v>
      </c>
      <c r="M386">
        <v>640.29426716391959</v>
      </c>
      <c r="N386">
        <v>1006.8435681109904</v>
      </c>
      <c r="O386">
        <v>2082.6013506510008</v>
      </c>
      <c r="P386">
        <v>147.04511335776573</v>
      </c>
      <c r="Q386">
        <v>175.09038381368202</v>
      </c>
      <c r="R386">
        <v>996.65715142624344</v>
      </c>
      <c r="S386">
        <v>175.68873227124772</v>
      </c>
      <c r="T386">
        <v>366.08899194858179</v>
      </c>
      <c r="U386">
        <v>1334.1964363333741</v>
      </c>
      <c r="V386">
        <v>301.58565852932827</v>
      </c>
      <c r="W386">
        <v>1177.183508893133</v>
      </c>
      <c r="X386">
        <v>80.406714297038349</v>
      </c>
      <c r="Y386">
        <v>115.82193543721959</v>
      </c>
      <c r="Z386">
        <v>1015.1199046113695</v>
      </c>
      <c r="AA386">
        <v>669.64690540742811</v>
      </c>
      <c r="AB386">
        <v>689.8855347122734</v>
      </c>
      <c r="AC386">
        <v>2027.2436235547366</v>
      </c>
      <c r="AD386">
        <v>87.933245106265105</v>
      </c>
      <c r="AE386">
        <v>343.78515733892937</v>
      </c>
      <c r="AF386">
        <v>291.6968530045192</v>
      </c>
    </row>
    <row r="387" spans="1:32" x14ac:dyDescent="0.25">
      <c r="A387" s="193" t="s">
        <v>538</v>
      </c>
      <c r="B387" s="193" t="str">
        <f t="shared" si="5"/>
        <v>2040#30-34</v>
      </c>
      <c r="C387" t="s">
        <v>532</v>
      </c>
      <c r="D387">
        <v>2040</v>
      </c>
      <c r="E387" t="s">
        <v>227</v>
      </c>
      <c r="F387">
        <v>94.106996669284655</v>
      </c>
      <c r="G387">
        <v>2106.5252060552784</v>
      </c>
      <c r="H387">
        <v>298.60938162144134</v>
      </c>
      <c r="I387">
        <v>1286.7299555590844</v>
      </c>
      <c r="J387">
        <v>297.53075841087252</v>
      </c>
      <c r="K387">
        <v>1291.526249647467</v>
      </c>
      <c r="L387">
        <v>380.58397083425325</v>
      </c>
      <c r="M387">
        <v>639.41258343618358</v>
      </c>
      <c r="N387">
        <v>1080.315483720784</v>
      </c>
      <c r="O387">
        <v>2138.5506807792399</v>
      </c>
      <c r="P387">
        <v>154.33877343828692</v>
      </c>
      <c r="Q387">
        <v>236.8410953708933</v>
      </c>
      <c r="R387">
        <v>938.51658838003527</v>
      </c>
      <c r="S387">
        <v>256.43561708608513</v>
      </c>
      <c r="T387">
        <v>372.58974215145099</v>
      </c>
      <c r="U387">
        <v>1139.8702035443857</v>
      </c>
      <c r="V387">
        <v>310.25911439855554</v>
      </c>
      <c r="W387">
        <v>1169.9803646875375</v>
      </c>
      <c r="X387">
        <v>113.78372575105467</v>
      </c>
      <c r="Y387">
        <v>160.67923595815051</v>
      </c>
      <c r="Z387">
        <v>956.01676843527628</v>
      </c>
      <c r="AA387">
        <v>649.19439209504071</v>
      </c>
      <c r="AB387">
        <v>721.62588423047191</v>
      </c>
      <c r="AC387">
        <v>2304.7206606159625</v>
      </c>
      <c r="AD387">
        <v>119.15562277993689</v>
      </c>
      <c r="AE387">
        <v>342.17768090585059</v>
      </c>
      <c r="AF387">
        <v>372.77128991316681</v>
      </c>
    </row>
    <row r="388" spans="1:32" x14ac:dyDescent="0.25">
      <c r="A388" s="193" t="s">
        <v>538</v>
      </c>
      <c r="B388" s="193" t="str">
        <f t="shared" si="5"/>
        <v>2040#35-39</v>
      </c>
      <c r="C388" t="s">
        <v>532</v>
      </c>
      <c r="D388">
        <v>2040</v>
      </c>
      <c r="E388" t="s">
        <v>228</v>
      </c>
      <c r="F388">
        <v>112.39696773238222</v>
      </c>
      <c r="G388">
        <v>2046.4129274833911</v>
      </c>
      <c r="H388">
        <v>317.78445741476594</v>
      </c>
      <c r="I388">
        <v>1309.9417214326797</v>
      </c>
      <c r="J388">
        <v>370.04718824013833</v>
      </c>
      <c r="K388">
        <v>1170.9258075259381</v>
      </c>
      <c r="L388">
        <v>436.50482635714036</v>
      </c>
      <c r="M388">
        <v>699.2556302320229</v>
      </c>
      <c r="N388">
        <v>1083.507099383814</v>
      </c>
      <c r="O388">
        <v>2012.6848494623353</v>
      </c>
      <c r="P388">
        <v>148.14548799444736</v>
      </c>
      <c r="Q388">
        <v>249.55025544000199</v>
      </c>
      <c r="R388">
        <v>859.82286239110158</v>
      </c>
      <c r="S388">
        <v>286.2313718502877</v>
      </c>
      <c r="T388">
        <v>458.5555915725829</v>
      </c>
      <c r="U388">
        <v>1027.6452974092656</v>
      </c>
      <c r="V388">
        <v>306.74100090448866</v>
      </c>
      <c r="W388">
        <v>1215.4463526821305</v>
      </c>
      <c r="X388">
        <v>136.1894304366476</v>
      </c>
      <c r="Y388">
        <v>187.60212113527828</v>
      </c>
      <c r="Z388">
        <v>874.80642320431195</v>
      </c>
      <c r="AA388">
        <v>663.2887451033929</v>
      </c>
      <c r="AB388">
        <v>668.69499777218277</v>
      </c>
      <c r="AC388">
        <v>2457.5445788432635</v>
      </c>
      <c r="AD388">
        <v>104.39019456952533</v>
      </c>
      <c r="AE388">
        <v>373.14934662822373</v>
      </c>
      <c r="AF388">
        <v>477.29958640133572</v>
      </c>
    </row>
    <row r="389" spans="1:32" x14ac:dyDescent="0.25">
      <c r="A389" s="193" t="s">
        <v>538</v>
      </c>
      <c r="B389" s="193" t="str">
        <f t="shared" si="5"/>
        <v>2040#40-44</v>
      </c>
      <c r="C389" t="s">
        <v>532</v>
      </c>
      <c r="D389">
        <v>2040</v>
      </c>
      <c r="E389" t="s">
        <v>229</v>
      </c>
      <c r="F389">
        <v>154.13195817363425</v>
      </c>
      <c r="G389">
        <v>2280.2869062718805</v>
      </c>
      <c r="H389">
        <v>382.22610484383097</v>
      </c>
      <c r="I389">
        <v>1486.1726024134266</v>
      </c>
      <c r="J389">
        <v>405.94797577310396</v>
      </c>
      <c r="K389">
        <v>1239.1941434584533</v>
      </c>
      <c r="L389">
        <v>572.13460348059766</v>
      </c>
      <c r="M389">
        <v>719.22760663667759</v>
      </c>
      <c r="N389">
        <v>1301.5750128629579</v>
      </c>
      <c r="O389">
        <v>2196.0172456847986</v>
      </c>
      <c r="P389">
        <v>218.24360375608987</v>
      </c>
      <c r="Q389">
        <v>321.02845885784029</v>
      </c>
      <c r="R389">
        <v>989.28435651186896</v>
      </c>
      <c r="S389">
        <v>339.99900257886276</v>
      </c>
      <c r="T389">
        <v>585.73750613560787</v>
      </c>
      <c r="U389">
        <v>1302.2753226389405</v>
      </c>
      <c r="V389">
        <v>409.57803551325622</v>
      </c>
      <c r="W389">
        <v>1616.9447960793568</v>
      </c>
      <c r="X389">
        <v>101.67660193666296</v>
      </c>
      <c r="Y389">
        <v>218.65814906869252</v>
      </c>
      <c r="Z389">
        <v>949.44665168034521</v>
      </c>
      <c r="AA389">
        <v>717.80277018700497</v>
      </c>
      <c r="AB389">
        <v>797.16360732340195</v>
      </c>
      <c r="AC389">
        <v>2803.7660872356023</v>
      </c>
      <c r="AD389">
        <v>133.47846041033671</v>
      </c>
      <c r="AE389">
        <v>444.93920673481307</v>
      </c>
      <c r="AF389">
        <v>574.48538318241185</v>
      </c>
    </row>
    <row r="390" spans="1:32" x14ac:dyDescent="0.25">
      <c r="A390" s="193" t="s">
        <v>538</v>
      </c>
      <c r="B390" s="193" t="str">
        <f t="shared" si="5"/>
        <v>2040#45-49</v>
      </c>
      <c r="C390" t="s">
        <v>532</v>
      </c>
      <c r="D390">
        <v>2040</v>
      </c>
      <c r="E390" t="s">
        <v>174</v>
      </c>
      <c r="F390">
        <v>182.76727080752266</v>
      </c>
      <c r="G390">
        <v>2620.8793594271874</v>
      </c>
      <c r="H390">
        <v>434.70339520893202</v>
      </c>
      <c r="I390">
        <v>1430.5299606226549</v>
      </c>
      <c r="J390">
        <v>521.73990969668807</v>
      </c>
      <c r="K390">
        <v>1199.6014631980731</v>
      </c>
      <c r="L390">
        <v>588.13228909705413</v>
      </c>
      <c r="M390">
        <v>851.97740552039568</v>
      </c>
      <c r="N390">
        <v>1501.6928033697832</v>
      </c>
      <c r="O390">
        <v>2616.2772162167621</v>
      </c>
      <c r="P390">
        <v>253.33079826786229</v>
      </c>
      <c r="Q390">
        <v>400.99738608527173</v>
      </c>
      <c r="R390">
        <v>1140.247784119616</v>
      </c>
      <c r="S390">
        <v>400.36014625572238</v>
      </c>
      <c r="T390">
        <v>769.37520355941592</v>
      </c>
      <c r="U390">
        <v>1383.454611146034</v>
      </c>
      <c r="V390">
        <v>501.54694032771363</v>
      </c>
      <c r="W390">
        <v>1595.5458376152717</v>
      </c>
      <c r="X390">
        <v>157.11022960850886</v>
      </c>
      <c r="Y390">
        <v>201.45921049400158</v>
      </c>
      <c r="Z390">
        <v>1143.7151285501557</v>
      </c>
      <c r="AA390">
        <v>747.28145802434858</v>
      </c>
      <c r="AB390">
        <v>933.30779609694514</v>
      </c>
      <c r="AC390">
        <v>3151.9859798003849</v>
      </c>
      <c r="AD390">
        <v>164.30035724896771</v>
      </c>
      <c r="AE390">
        <v>459.29518616246457</v>
      </c>
      <c r="AF390">
        <v>614.16489123006852</v>
      </c>
    </row>
    <row r="391" spans="1:32" x14ac:dyDescent="0.25">
      <c r="A391" s="193" t="s">
        <v>538</v>
      </c>
      <c r="B391" s="193" t="str">
        <f t="shared" si="5"/>
        <v>2040#50-54</v>
      </c>
      <c r="C391" t="s">
        <v>532</v>
      </c>
      <c r="D391">
        <v>2040</v>
      </c>
      <c r="E391" t="s">
        <v>175</v>
      </c>
      <c r="F391">
        <v>177.3436499150877</v>
      </c>
      <c r="G391">
        <v>2426.3408953540943</v>
      </c>
      <c r="H391">
        <v>489.24868916238677</v>
      </c>
      <c r="I391">
        <v>1644.1649646549827</v>
      </c>
      <c r="J391">
        <v>518.80771844041089</v>
      </c>
      <c r="K391">
        <v>1303.8778362268308</v>
      </c>
      <c r="L391">
        <v>637.55597225369206</v>
      </c>
      <c r="M391">
        <v>930.84154613522253</v>
      </c>
      <c r="N391">
        <v>1425.7230588131265</v>
      </c>
      <c r="O391">
        <v>2892.6381643434333</v>
      </c>
      <c r="P391">
        <v>305.52609223124125</v>
      </c>
      <c r="Q391">
        <v>472.4983037514337</v>
      </c>
      <c r="R391">
        <v>1090.1692682296393</v>
      </c>
      <c r="S391">
        <v>385.48252836134179</v>
      </c>
      <c r="T391">
        <v>753.81631999780279</v>
      </c>
      <c r="U391">
        <v>1387.4689429266402</v>
      </c>
      <c r="V391">
        <v>583.79009250583408</v>
      </c>
      <c r="W391">
        <v>1621.1974094097054</v>
      </c>
      <c r="X391">
        <v>181.10818585524714</v>
      </c>
      <c r="Y391">
        <v>208.87018806821328</v>
      </c>
      <c r="Z391">
        <v>1174.6179623883709</v>
      </c>
      <c r="AA391">
        <v>805.47240419379011</v>
      </c>
      <c r="AB391">
        <v>1081.9706822923802</v>
      </c>
      <c r="AC391">
        <v>3248.1228313523279</v>
      </c>
      <c r="AD391">
        <v>176.09744935130763</v>
      </c>
      <c r="AE391">
        <v>526.92295870366831</v>
      </c>
      <c r="AF391">
        <v>550.36078709357139</v>
      </c>
    </row>
    <row r="392" spans="1:32" x14ac:dyDescent="0.25">
      <c r="A392" s="193" t="s">
        <v>538</v>
      </c>
      <c r="B392" s="193" t="str">
        <f t="shared" si="5"/>
        <v>2040#55-59</v>
      </c>
      <c r="C392" t="s">
        <v>532</v>
      </c>
      <c r="D392">
        <v>2040</v>
      </c>
      <c r="E392" t="s">
        <v>177</v>
      </c>
      <c r="F392">
        <v>242.65653227108459</v>
      </c>
      <c r="G392">
        <v>2303.8287601489747</v>
      </c>
      <c r="H392">
        <v>558.90889627100114</v>
      </c>
      <c r="I392">
        <v>1424.8383800459594</v>
      </c>
      <c r="J392">
        <v>616.00878125336465</v>
      </c>
      <c r="K392">
        <v>1344.0501452346739</v>
      </c>
      <c r="L392">
        <v>581.82836616164229</v>
      </c>
      <c r="M392">
        <v>952.88021404605001</v>
      </c>
      <c r="N392">
        <v>1363.2816614284784</v>
      </c>
      <c r="O392">
        <v>2970.8327309640463</v>
      </c>
      <c r="P392">
        <v>336.18527403343853</v>
      </c>
      <c r="Q392">
        <v>579.87317163661214</v>
      </c>
      <c r="R392">
        <v>1193.4137562803203</v>
      </c>
      <c r="S392">
        <v>488.98917843790991</v>
      </c>
      <c r="T392">
        <v>803.71845981677961</v>
      </c>
      <c r="U392">
        <v>1205.8918150896</v>
      </c>
      <c r="V392">
        <v>487.19435494771494</v>
      </c>
      <c r="W392">
        <v>1662.1106541468394</v>
      </c>
      <c r="X392">
        <v>195.46625096608761</v>
      </c>
      <c r="Y392">
        <v>188.39936694533202</v>
      </c>
      <c r="Z392">
        <v>1215.9499177669859</v>
      </c>
      <c r="AA392">
        <v>782.14447571920664</v>
      </c>
      <c r="AB392">
        <v>1004.6063072444013</v>
      </c>
      <c r="AC392">
        <v>3255.0353933175165</v>
      </c>
      <c r="AD392">
        <v>214.53878182370036</v>
      </c>
      <c r="AE392">
        <v>544.59766731143714</v>
      </c>
      <c r="AF392">
        <v>500.9743764635557</v>
      </c>
    </row>
    <row r="393" spans="1:32" x14ac:dyDescent="0.25">
      <c r="A393" s="193" t="s">
        <v>538</v>
      </c>
      <c r="B393" s="193" t="str">
        <f t="shared" si="5"/>
        <v>2040#60-64</v>
      </c>
      <c r="C393" t="s">
        <v>532</v>
      </c>
      <c r="D393">
        <v>2040</v>
      </c>
      <c r="E393" t="s">
        <v>178</v>
      </c>
      <c r="F393">
        <v>227.90383539269541</v>
      </c>
      <c r="G393">
        <v>1998.175314691799</v>
      </c>
      <c r="H393">
        <v>531.80230442111747</v>
      </c>
      <c r="I393">
        <v>1341.3688296002899</v>
      </c>
      <c r="J393">
        <v>604.62725173469562</v>
      </c>
      <c r="K393">
        <v>1508.1752935308307</v>
      </c>
      <c r="L393">
        <v>510.24512624410784</v>
      </c>
      <c r="M393">
        <v>908.05463223199513</v>
      </c>
      <c r="N393">
        <v>1289.6607785216484</v>
      </c>
      <c r="O393">
        <v>3082.4216176555315</v>
      </c>
      <c r="P393">
        <v>315.79160227714965</v>
      </c>
      <c r="Q393">
        <v>614.52880227388277</v>
      </c>
      <c r="R393">
        <v>1173.5035594570681</v>
      </c>
      <c r="S393">
        <v>439.34485654539151</v>
      </c>
      <c r="T393">
        <v>812.73192651594059</v>
      </c>
      <c r="U393">
        <v>859.58679065534534</v>
      </c>
      <c r="V393">
        <v>547.31904798617643</v>
      </c>
      <c r="W393">
        <v>1483.6891468536696</v>
      </c>
      <c r="X393">
        <v>188.33900351198753</v>
      </c>
      <c r="Y393">
        <v>184.55467477637825</v>
      </c>
      <c r="Z393">
        <v>1283.183244099187</v>
      </c>
      <c r="AA393">
        <v>722.57757202424193</v>
      </c>
      <c r="AB393">
        <v>987.29208997670639</v>
      </c>
      <c r="AC393">
        <v>3313.8255931644694</v>
      </c>
      <c r="AD393">
        <v>245.88927134904571</v>
      </c>
      <c r="AE393">
        <v>587.13549524252448</v>
      </c>
      <c r="AF393">
        <v>564.84714458300573</v>
      </c>
    </row>
    <row r="394" spans="1:32" x14ac:dyDescent="0.25">
      <c r="A394" s="193" t="s">
        <v>538</v>
      </c>
      <c r="B394" s="193" t="str">
        <f t="shared" ref="B394:B416" si="6">$D394&amp;"#"&amp;$E394</f>
        <v>2040#65-69</v>
      </c>
      <c r="C394" t="s">
        <v>532</v>
      </c>
      <c r="D394">
        <v>2040</v>
      </c>
      <c r="E394" t="s">
        <v>230</v>
      </c>
      <c r="F394">
        <v>289.59978852218023</v>
      </c>
      <c r="G394">
        <v>1997.5150715624231</v>
      </c>
      <c r="H394">
        <v>593.03994274993738</v>
      </c>
      <c r="I394">
        <v>1448.1068533560824</v>
      </c>
      <c r="J394">
        <v>721.92286945635851</v>
      </c>
      <c r="K394">
        <v>1671.419646591916</v>
      </c>
      <c r="L394">
        <v>555.95212602488948</v>
      </c>
      <c r="M394">
        <v>945.5798598355608</v>
      </c>
      <c r="N394">
        <v>1397.5634356850192</v>
      </c>
      <c r="O394">
        <v>3719.6440632957265</v>
      </c>
      <c r="P394">
        <v>389.49645926824297</v>
      </c>
      <c r="Q394">
        <v>713.21253176371636</v>
      </c>
      <c r="R394">
        <v>1276.7146972385954</v>
      </c>
      <c r="S394">
        <v>611.47177244036061</v>
      </c>
      <c r="T394">
        <v>1039.4819225173455</v>
      </c>
      <c r="U394">
        <v>734.95261597232911</v>
      </c>
      <c r="V394">
        <v>641.20429579232245</v>
      </c>
      <c r="W394">
        <v>1689.4310847716147</v>
      </c>
      <c r="X394">
        <v>271.64907125450935</v>
      </c>
      <c r="Y394">
        <v>233.89619660598282</v>
      </c>
      <c r="Z394">
        <v>1510.3076421950514</v>
      </c>
      <c r="AA394">
        <v>673.8209615732369</v>
      </c>
      <c r="AB394">
        <v>1034.4801584990505</v>
      </c>
      <c r="AC394">
        <v>3816.5177106501542</v>
      </c>
      <c r="AD394">
        <v>346.63173586383999</v>
      </c>
      <c r="AE394">
        <v>704.02487967830552</v>
      </c>
      <c r="AF394">
        <v>585.18113415286837</v>
      </c>
    </row>
    <row r="395" spans="1:32" x14ac:dyDescent="0.25">
      <c r="A395" s="193" t="s">
        <v>538</v>
      </c>
      <c r="B395" s="193" t="str">
        <f t="shared" si="6"/>
        <v>2040#70-74</v>
      </c>
      <c r="C395" t="s">
        <v>532</v>
      </c>
      <c r="D395">
        <v>2040</v>
      </c>
      <c r="E395" t="s">
        <v>231</v>
      </c>
      <c r="F395">
        <v>285.38297915610264</v>
      </c>
      <c r="G395">
        <v>2144.7880178028413</v>
      </c>
      <c r="H395">
        <v>612.39024512926403</v>
      </c>
      <c r="I395">
        <v>1541.5379210074354</v>
      </c>
      <c r="J395">
        <v>779.02880250853389</v>
      </c>
      <c r="K395">
        <v>1838.284543519685</v>
      </c>
      <c r="L395">
        <v>594.26277124752346</v>
      </c>
      <c r="M395">
        <v>838.70190423979147</v>
      </c>
      <c r="N395">
        <v>1476.7791423615799</v>
      </c>
      <c r="O395">
        <v>4032.8651761793362</v>
      </c>
      <c r="P395">
        <v>346.53629617111994</v>
      </c>
      <c r="Q395">
        <v>841.94785339292457</v>
      </c>
      <c r="R395">
        <v>1433.6890299439297</v>
      </c>
      <c r="S395">
        <v>578.88945200426201</v>
      </c>
      <c r="T395">
        <v>1184.0400698942658</v>
      </c>
      <c r="U395">
        <v>653.66031462070691</v>
      </c>
      <c r="V395">
        <v>656.2309452695647</v>
      </c>
      <c r="W395">
        <v>1871.7518336065177</v>
      </c>
      <c r="X395">
        <v>305.82421764512895</v>
      </c>
      <c r="Y395">
        <v>294.62845674740345</v>
      </c>
      <c r="Z395">
        <v>1664.7638184657176</v>
      </c>
      <c r="AA395">
        <v>771.20816589187939</v>
      </c>
      <c r="AB395">
        <v>1165.1608466461876</v>
      </c>
      <c r="AC395">
        <v>3844.0512221531644</v>
      </c>
      <c r="AD395">
        <v>364.44666478001966</v>
      </c>
      <c r="AE395">
        <v>707.02520549822282</v>
      </c>
      <c r="AF395">
        <v>628.06634926940649</v>
      </c>
    </row>
    <row r="396" spans="1:32" x14ac:dyDescent="0.25">
      <c r="A396" s="193" t="s">
        <v>538</v>
      </c>
      <c r="B396" s="193" t="str">
        <f t="shared" si="6"/>
        <v>2040#75-79</v>
      </c>
      <c r="C396" t="s">
        <v>532</v>
      </c>
      <c r="D396">
        <v>2040</v>
      </c>
      <c r="E396" t="s">
        <v>232</v>
      </c>
      <c r="F396">
        <v>284.69002761689001</v>
      </c>
      <c r="G396">
        <v>1843.8599953001481</v>
      </c>
      <c r="H396">
        <v>563.5872234809367</v>
      </c>
      <c r="I396">
        <v>1340.1179786154912</v>
      </c>
      <c r="J396">
        <v>847.44684403120004</v>
      </c>
      <c r="K396">
        <v>1696.3039010476491</v>
      </c>
      <c r="L396">
        <v>535.2773434426739</v>
      </c>
      <c r="M396">
        <v>753.29508464207902</v>
      </c>
      <c r="N396">
        <v>1326.1472144403861</v>
      </c>
      <c r="O396">
        <v>3391.8993633000655</v>
      </c>
      <c r="P396">
        <v>330.49581980629335</v>
      </c>
      <c r="Q396">
        <v>799.01234520296816</v>
      </c>
      <c r="R396">
        <v>1295.2438499773339</v>
      </c>
      <c r="S396">
        <v>506.21894133041633</v>
      </c>
      <c r="T396">
        <v>1057.8188843895227</v>
      </c>
      <c r="U396">
        <v>596.59947994509321</v>
      </c>
      <c r="V396">
        <v>679.86304315286611</v>
      </c>
      <c r="W396">
        <v>1621.6733316525037</v>
      </c>
      <c r="X396">
        <v>289.49382622991413</v>
      </c>
      <c r="Y396">
        <v>256.3652564223143</v>
      </c>
      <c r="Z396">
        <v>1582.595903074327</v>
      </c>
      <c r="AA396">
        <v>666.92867961468255</v>
      </c>
      <c r="AB396">
        <v>1049.9722449896713</v>
      </c>
      <c r="AC396">
        <v>3447.9282807934087</v>
      </c>
      <c r="AD396">
        <v>344.09589718903931</v>
      </c>
      <c r="AE396">
        <v>656.1458447913501</v>
      </c>
      <c r="AF396">
        <v>571.82295486533235</v>
      </c>
    </row>
    <row r="397" spans="1:32" x14ac:dyDescent="0.25">
      <c r="A397" s="193" t="s">
        <v>538</v>
      </c>
      <c r="B397" s="193" t="str">
        <f t="shared" si="6"/>
        <v>2040#80-84</v>
      </c>
      <c r="C397" t="s">
        <v>532</v>
      </c>
      <c r="D397">
        <v>2040</v>
      </c>
      <c r="E397" t="s">
        <v>233</v>
      </c>
      <c r="F397">
        <v>237.58836112507919</v>
      </c>
      <c r="G397">
        <v>1366.9606645856929</v>
      </c>
      <c r="H397">
        <v>379.94379744546586</v>
      </c>
      <c r="I397">
        <v>1010.2935748027608</v>
      </c>
      <c r="J397">
        <v>613.99043387538779</v>
      </c>
      <c r="K397">
        <v>1240.2911740481406</v>
      </c>
      <c r="L397">
        <v>406.46452244805437</v>
      </c>
      <c r="M397">
        <v>523.00093349116958</v>
      </c>
      <c r="N397">
        <v>1028.8115191299071</v>
      </c>
      <c r="O397">
        <v>2423.0466194011115</v>
      </c>
      <c r="P397">
        <v>233.55037006595319</v>
      </c>
      <c r="Q397">
        <v>583.49640854183372</v>
      </c>
      <c r="R397">
        <v>1026.6470245122582</v>
      </c>
      <c r="S397">
        <v>384.4341688006258</v>
      </c>
      <c r="T397">
        <v>871.65249555889386</v>
      </c>
      <c r="U397">
        <v>381.3423255191272</v>
      </c>
      <c r="V397">
        <v>496.94372982880742</v>
      </c>
      <c r="W397">
        <v>1219.1392175380672</v>
      </c>
      <c r="X397">
        <v>214.80967184541359</v>
      </c>
      <c r="Y397">
        <v>195.47999861075021</v>
      </c>
      <c r="Z397">
        <v>1022.5267680600007</v>
      </c>
      <c r="AA397">
        <v>519.38430942245827</v>
      </c>
      <c r="AB397">
        <v>822.92915849673523</v>
      </c>
      <c r="AC397">
        <v>2414.019921496285</v>
      </c>
      <c r="AD397">
        <v>283.35899325588895</v>
      </c>
      <c r="AE397">
        <v>503.681177422914</v>
      </c>
      <c r="AF397">
        <v>492.23095460594084</v>
      </c>
    </row>
    <row r="398" spans="1:32" x14ac:dyDescent="0.25">
      <c r="A398" s="193" t="s">
        <v>538</v>
      </c>
      <c r="B398" s="193" t="str">
        <f t="shared" si="6"/>
        <v>2040#85-89</v>
      </c>
      <c r="C398" t="s">
        <v>532</v>
      </c>
      <c r="D398">
        <v>2040</v>
      </c>
      <c r="E398" t="s">
        <v>534</v>
      </c>
      <c r="F398">
        <v>199.5300547377845</v>
      </c>
      <c r="G398">
        <v>812.84892992938239</v>
      </c>
      <c r="H398">
        <v>226.05170751539271</v>
      </c>
      <c r="I398">
        <v>697.49103070529293</v>
      </c>
      <c r="J398">
        <v>364.11463544781498</v>
      </c>
      <c r="K398">
        <v>885.25390933885114</v>
      </c>
      <c r="L398">
        <v>253.00538258977099</v>
      </c>
      <c r="M398">
        <v>319.47161558278174</v>
      </c>
      <c r="N398">
        <v>537.60349175691431</v>
      </c>
      <c r="O398">
        <v>1496.8653634931334</v>
      </c>
      <c r="P398">
        <v>144.35362128504093</v>
      </c>
      <c r="Q398">
        <v>377.95382101597113</v>
      </c>
      <c r="R398">
        <v>685.42329092603245</v>
      </c>
      <c r="S398">
        <v>285.0343223529527</v>
      </c>
      <c r="T398">
        <v>509.94292340325705</v>
      </c>
      <c r="U398">
        <v>262.22964356852833</v>
      </c>
      <c r="V398">
        <v>284.69781816356954</v>
      </c>
      <c r="W398">
        <v>852.85196863047599</v>
      </c>
      <c r="X398">
        <v>109.16417214415011</v>
      </c>
      <c r="Y398">
        <v>130.21527496967357</v>
      </c>
      <c r="Z398">
        <v>716.81925641389989</v>
      </c>
      <c r="AA398">
        <v>363.57985132516222</v>
      </c>
      <c r="AB398">
        <v>628.15235509601212</v>
      </c>
      <c r="AC398">
        <v>1572.6360925644767</v>
      </c>
      <c r="AD398">
        <v>200.51111251713095</v>
      </c>
      <c r="AE398">
        <v>352.54198150479419</v>
      </c>
      <c r="AF398">
        <v>314.85576085581039</v>
      </c>
    </row>
    <row r="399" spans="1:32" x14ac:dyDescent="0.25">
      <c r="A399" s="193" t="s">
        <v>538</v>
      </c>
      <c r="B399" s="193" t="str">
        <f t="shared" si="6"/>
        <v>2040#90+</v>
      </c>
      <c r="C399" t="s">
        <v>532</v>
      </c>
      <c r="D399">
        <v>2040</v>
      </c>
      <c r="E399" t="s">
        <v>535</v>
      </c>
      <c r="F399">
        <v>98.20862957697625</v>
      </c>
      <c r="G399">
        <v>502.09351430665902</v>
      </c>
      <c r="H399">
        <v>240.33560557962622</v>
      </c>
      <c r="I399">
        <v>454.6121133950403</v>
      </c>
      <c r="J399">
        <v>308.07764705535453</v>
      </c>
      <c r="K399">
        <v>662.78352510997047</v>
      </c>
      <c r="L399">
        <v>98.335987033177304</v>
      </c>
      <c r="M399">
        <v>192.82975196391078</v>
      </c>
      <c r="N399">
        <v>315.47437267933299</v>
      </c>
      <c r="O399">
        <v>914.80391279619255</v>
      </c>
      <c r="P399">
        <v>120.90125651837772</v>
      </c>
      <c r="Q399">
        <v>212.94656146319107</v>
      </c>
      <c r="R399">
        <v>417.7347291169346</v>
      </c>
      <c r="S399">
        <v>235.05894161880803</v>
      </c>
      <c r="T399">
        <v>289.70891223971131</v>
      </c>
      <c r="U399">
        <v>115.61569244750856</v>
      </c>
      <c r="V399">
        <v>211.12548717463079</v>
      </c>
      <c r="W399">
        <v>590.11177009987182</v>
      </c>
      <c r="X399">
        <v>80.913522029973038</v>
      </c>
      <c r="Y399">
        <v>54.286930746932832</v>
      </c>
      <c r="Z399">
        <v>472.73080633707144</v>
      </c>
      <c r="AA399">
        <v>367.25967462399569</v>
      </c>
      <c r="AB399">
        <v>288.31296332358181</v>
      </c>
      <c r="AC399">
        <v>1022.9646340791518</v>
      </c>
      <c r="AD399">
        <v>182.70901921823491</v>
      </c>
      <c r="AE399">
        <v>195.40511768588323</v>
      </c>
      <c r="AF399">
        <v>173.20439106068665</v>
      </c>
    </row>
    <row r="400" spans="1:32" x14ac:dyDescent="0.25">
      <c r="A400" s="193" t="s">
        <v>538</v>
      </c>
      <c r="B400" s="193" t="str">
        <f t="shared" si="6"/>
        <v>2041#0-15</v>
      </c>
      <c r="C400" t="s">
        <v>532</v>
      </c>
      <c r="D400">
        <v>2041</v>
      </c>
      <c r="E400" t="s">
        <v>181</v>
      </c>
      <c r="F400">
        <v>488.65738761083225</v>
      </c>
      <c r="G400">
        <v>7044.4101150839106</v>
      </c>
      <c r="H400">
        <v>963.96008035442901</v>
      </c>
      <c r="I400">
        <v>5318.0089681812369</v>
      </c>
      <c r="J400">
        <v>1252.5793613740511</v>
      </c>
      <c r="K400">
        <v>3320.5710415090189</v>
      </c>
      <c r="L400">
        <v>1355.0125255730629</v>
      </c>
      <c r="M400">
        <v>2830.2516830971317</v>
      </c>
      <c r="N400">
        <v>3502.7548765505881</v>
      </c>
      <c r="O400">
        <v>7123.8720971465782</v>
      </c>
      <c r="P400">
        <v>761.91547208235534</v>
      </c>
      <c r="Q400">
        <v>985.27664955152068</v>
      </c>
      <c r="R400">
        <v>2739.8275391102015</v>
      </c>
      <c r="S400">
        <v>970.69874692487747</v>
      </c>
      <c r="T400">
        <v>1905.3396785166897</v>
      </c>
      <c r="U400">
        <v>4257.2027822642522</v>
      </c>
      <c r="V400">
        <v>1084.8028561075316</v>
      </c>
      <c r="W400">
        <v>4735.3093775150737</v>
      </c>
      <c r="X400">
        <v>339.30667199716987</v>
      </c>
      <c r="Y400">
        <v>668.71290475894386</v>
      </c>
      <c r="Z400">
        <v>3217.9153567996627</v>
      </c>
      <c r="AA400">
        <v>2054.0121465522607</v>
      </c>
      <c r="AB400">
        <v>2799.0446537530215</v>
      </c>
      <c r="AC400">
        <v>7677.3980066920922</v>
      </c>
      <c r="AD400">
        <v>356.07981703296264</v>
      </c>
      <c r="AE400">
        <v>1256.9962770774337</v>
      </c>
      <c r="AF400">
        <v>1451.0393831172473</v>
      </c>
    </row>
    <row r="401" spans="1:32" x14ac:dyDescent="0.25">
      <c r="A401" s="193" t="s">
        <v>538</v>
      </c>
      <c r="B401" s="193" t="str">
        <f t="shared" si="6"/>
        <v>2041#16-19</v>
      </c>
      <c r="C401" t="s">
        <v>532</v>
      </c>
      <c r="D401">
        <v>2041</v>
      </c>
      <c r="E401" t="s">
        <v>533</v>
      </c>
      <c r="F401">
        <v>122.81149274708005</v>
      </c>
      <c r="G401">
        <v>1671.0259953497559</v>
      </c>
      <c r="H401">
        <v>272.23443742131411</v>
      </c>
      <c r="I401">
        <v>1221.027300088746</v>
      </c>
      <c r="J401">
        <v>296.56387697413936</v>
      </c>
      <c r="K401">
        <v>746.53476221737697</v>
      </c>
      <c r="L401">
        <v>307.22524788097382</v>
      </c>
      <c r="M401">
        <v>657.1537556962694</v>
      </c>
      <c r="N401">
        <v>878.81864837821945</v>
      </c>
      <c r="O401">
        <v>1490.9456128906832</v>
      </c>
      <c r="P401">
        <v>237.0191531066418</v>
      </c>
      <c r="Q401">
        <v>246.37758019479475</v>
      </c>
      <c r="R401">
        <v>850.18779642925711</v>
      </c>
      <c r="S401">
        <v>242.08653391746702</v>
      </c>
      <c r="T401">
        <v>433.49997492794398</v>
      </c>
      <c r="U401">
        <v>976.30554425715036</v>
      </c>
      <c r="V401">
        <v>249.37186866064781</v>
      </c>
      <c r="W401">
        <v>1656.2989908922482</v>
      </c>
      <c r="X401">
        <v>87.371069037023233</v>
      </c>
      <c r="Y401">
        <v>137.98523685566551</v>
      </c>
      <c r="Z401">
        <v>690.34905360040023</v>
      </c>
      <c r="AA401">
        <v>488.6592177880965</v>
      </c>
      <c r="AB401">
        <v>797.05982664823182</v>
      </c>
      <c r="AC401">
        <v>1932.1841910699516</v>
      </c>
      <c r="AD401">
        <v>91.71604470498761</v>
      </c>
      <c r="AE401">
        <v>273.29233881100276</v>
      </c>
      <c r="AF401">
        <v>328.71590689045195</v>
      </c>
    </row>
    <row r="402" spans="1:32" x14ac:dyDescent="0.25">
      <c r="A402" s="193" t="s">
        <v>538</v>
      </c>
      <c r="B402" s="193" t="str">
        <f t="shared" si="6"/>
        <v>2041#20-24</v>
      </c>
      <c r="C402" t="s">
        <v>532</v>
      </c>
      <c r="D402">
        <v>2041</v>
      </c>
      <c r="E402" t="s">
        <v>168</v>
      </c>
      <c r="F402">
        <v>114.25583010398006</v>
      </c>
      <c r="G402">
        <v>1653.8909150651489</v>
      </c>
      <c r="H402">
        <v>245.7272473267837</v>
      </c>
      <c r="I402">
        <v>1035.2590915776482</v>
      </c>
      <c r="J402">
        <v>244.56289482400493</v>
      </c>
      <c r="K402">
        <v>822.4196700131763</v>
      </c>
      <c r="L402">
        <v>287.96383739781777</v>
      </c>
      <c r="M402">
        <v>595.78823887644717</v>
      </c>
      <c r="N402">
        <v>843.3331192496853</v>
      </c>
      <c r="O402">
        <v>1888.3036001304124</v>
      </c>
      <c r="P402">
        <v>219.48408629250724</v>
      </c>
      <c r="Q402">
        <v>207.24545218001506</v>
      </c>
      <c r="R402">
        <v>1210.880546907968</v>
      </c>
      <c r="S402">
        <v>181.79431053625666</v>
      </c>
      <c r="T402">
        <v>381.05956969149315</v>
      </c>
      <c r="U402">
        <v>1032.4296994759252</v>
      </c>
      <c r="V402">
        <v>284.79673542194143</v>
      </c>
      <c r="W402">
        <v>1414.6371971239992</v>
      </c>
      <c r="X402">
        <v>70.481198038333531</v>
      </c>
      <c r="Y402">
        <v>114.05256843274424</v>
      </c>
      <c r="Z402">
        <v>886.90747123458698</v>
      </c>
      <c r="AA402">
        <v>667.78304913209683</v>
      </c>
      <c r="AB402">
        <v>622.67862858875446</v>
      </c>
      <c r="AC402">
        <v>1695.3285086747971</v>
      </c>
      <c r="AD402">
        <v>97.663115989966428</v>
      </c>
      <c r="AE402">
        <v>315.48778636166753</v>
      </c>
      <c r="AF402">
        <v>270.75232796348814</v>
      </c>
    </row>
    <row r="403" spans="1:32" x14ac:dyDescent="0.25">
      <c r="A403" s="193" t="s">
        <v>538</v>
      </c>
      <c r="B403" s="193" t="str">
        <f t="shared" si="6"/>
        <v>2041#25-29</v>
      </c>
      <c r="C403" t="s">
        <v>532</v>
      </c>
      <c r="D403">
        <v>2041</v>
      </c>
      <c r="E403" t="s">
        <v>226</v>
      </c>
      <c r="F403">
        <v>91.15920108765846</v>
      </c>
      <c r="G403">
        <v>2181.2878456593598</v>
      </c>
      <c r="H403">
        <v>284.06639117791246</v>
      </c>
      <c r="I403">
        <v>1153.854458515601</v>
      </c>
      <c r="J403">
        <v>255.53856442766985</v>
      </c>
      <c r="K403">
        <v>1136.7340722311442</v>
      </c>
      <c r="L403">
        <v>311.44531396219759</v>
      </c>
      <c r="M403">
        <v>673.25522553340795</v>
      </c>
      <c r="N403">
        <v>1007.2011397924417</v>
      </c>
      <c r="O403">
        <v>2038.2109571480933</v>
      </c>
      <c r="P403">
        <v>141.59682374831476</v>
      </c>
      <c r="Q403">
        <v>187.09387451774614</v>
      </c>
      <c r="R403">
        <v>955.57423162008092</v>
      </c>
      <c r="S403">
        <v>159.00794561362423</v>
      </c>
      <c r="T403">
        <v>362.5150961351398</v>
      </c>
      <c r="U403">
        <v>1391.1555887727127</v>
      </c>
      <c r="V403">
        <v>301.9769535280218</v>
      </c>
      <c r="W403">
        <v>1212.1836869938152</v>
      </c>
      <c r="X403">
        <v>78.54312317033299</v>
      </c>
      <c r="Y403">
        <v>108.89121667500494</v>
      </c>
      <c r="Z403">
        <v>1009.1063429163909</v>
      </c>
      <c r="AA403">
        <v>678.04325226519279</v>
      </c>
      <c r="AB403">
        <v>681.96195264564312</v>
      </c>
      <c r="AC403">
        <v>1979.6807555286598</v>
      </c>
      <c r="AD403">
        <v>81.454765432513824</v>
      </c>
      <c r="AE403">
        <v>330.91114290844814</v>
      </c>
      <c r="AF403">
        <v>290.36101137549576</v>
      </c>
    </row>
    <row r="404" spans="1:32" x14ac:dyDescent="0.25">
      <c r="A404" s="193" t="s">
        <v>538</v>
      </c>
      <c r="B404" s="193" t="str">
        <f t="shared" si="6"/>
        <v>2041#30-34</v>
      </c>
      <c r="C404" t="s">
        <v>532</v>
      </c>
      <c r="D404">
        <v>2041</v>
      </c>
      <c r="E404" t="s">
        <v>227</v>
      </c>
      <c r="F404">
        <v>86.036473867392658</v>
      </c>
      <c r="G404">
        <v>2145.9219861729316</v>
      </c>
      <c r="H404">
        <v>319.85620918144377</v>
      </c>
      <c r="I404">
        <v>1346.5689653951149</v>
      </c>
      <c r="J404">
        <v>297.16691773690582</v>
      </c>
      <c r="K404">
        <v>1292.8253958488262</v>
      </c>
      <c r="L404">
        <v>376.41409688290787</v>
      </c>
      <c r="M404">
        <v>683.97843348705692</v>
      </c>
      <c r="N404">
        <v>1115.0947423628431</v>
      </c>
      <c r="O404">
        <v>2196.5875863123447</v>
      </c>
      <c r="P404">
        <v>153.75363412357626</v>
      </c>
      <c r="Q404">
        <v>229.05856762949537</v>
      </c>
      <c r="R404">
        <v>937.87691797180355</v>
      </c>
      <c r="S404">
        <v>249.08625235058895</v>
      </c>
      <c r="T404">
        <v>369.08840916028004</v>
      </c>
      <c r="U404">
        <v>1253.2413383411435</v>
      </c>
      <c r="V404">
        <v>337.22703925078088</v>
      </c>
      <c r="W404">
        <v>1183.0613821635434</v>
      </c>
      <c r="X404">
        <v>112.34363356988436</v>
      </c>
      <c r="Y404">
        <v>162.4050903974188</v>
      </c>
      <c r="Z404">
        <v>969.62179863658469</v>
      </c>
      <c r="AA404">
        <v>658.4206872158486</v>
      </c>
      <c r="AB404">
        <v>727.59410485616695</v>
      </c>
      <c r="AC404">
        <v>2276.9990982732988</v>
      </c>
      <c r="AD404">
        <v>118.87439295973132</v>
      </c>
      <c r="AE404">
        <v>349.02617505073385</v>
      </c>
      <c r="AF404">
        <v>379.3101843194338</v>
      </c>
    </row>
    <row r="405" spans="1:32" x14ac:dyDescent="0.25">
      <c r="A405" s="193" t="s">
        <v>538</v>
      </c>
      <c r="B405" s="193" t="str">
        <f t="shared" si="6"/>
        <v>2041#35-39</v>
      </c>
      <c r="C405" t="s">
        <v>532</v>
      </c>
      <c r="D405">
        <v>2041</v>
      </c>
      <c r="E405" t="s">
        <v>228</v>
      </c>
      <c r="F405">
        <v>121.75034929202036</v>
      </c>
      <c r="G405">
        <v>2092.1623634133848</v>
      </c>
      <c r="H405">
        <v>316.37459411337909</v>
      </c>
      <c r="I405">
        <v>1340.6941912804868</v>
      </c>
      <c r="J405">
        <v>363.10736854750337</v>
      </c>
      <c r="K405">
        <v>1180.2123979432024</v>
      </c>
      <c r="L405">
        <v>424.40645739043913</v>
      </c>
      <c r="M405">
        <v>734.30885774103285</v>
      </c>
      <c r="N405">
        <v>1087.4652037644896</v>
      </c>
      <c r="O405">
        <v>2093.4330912091445</v>
      </c>
      <c r="P405">
        <v>153.54267036328963</v>
      </c>
      <c r="Q405">
        <v>259.64037602750506</v>
      </c>
      <c r="R405">
        <v>887.79115171009994</v>
      </c>
      <c r="S405">
        <v>307.76600447010929</v>
      </c>
      <c r="T405">
        <v>456.36885365367937</v>
      </c>
      <c r="U405">
        <v>1074.3681025967048</v>
      </c>
      <c r="V405">
        <v>280.76180583365556</v>
      </c>
      <c r="W405">
        <v>1181.5276194936873</v>
      </c>
      <c r="X405">
        <v>133.30204072603959</v>
      </c>
      <c r="Y405">
        <v>177.39344969146592</v>
      </c>
      <c r="Z405">
        <v>886.33133919253783</v>
      </c>
      <c r="AA405">
        <v>680.31087300154923</v>
      </c>
      <c r="AB405">
        <v>681.12120239344426</v>
      </c>
      <c r="AC405">
        <v>2503.426762566447</v>
      </c>
      <c r="AD405">
        <v>104.68702812667667</v>
      </c>
      <c r="AE405">
        <v>374.69813695161224</v>
      </c>
      <c r="AF405">
        <v>484.17641513481448</v>
      </c>
    </row>
    <row r="406" spans="1:32" x14ac:dyDescent="0.25">
      <c r="A406" s="193" t="s">
        <v>538</v>
      </c>
      <c r="B406" s="193" t="str">
        <f t="shared" si="6"/>
        <v>2041#40-44</v>
      </c>
      <c r="C406" t="s">
        <v>532</v>
      </c>
      <c r="D406">
        <v>2041</v>
      </c>
      <c r="E406" t="s">
        <v>229</v>
      </c>
      <c r="F406">
        <v>142.64781113915816</v>
      </c>
      <c r="G406">
        <v>2262.6556543017632</v>
      </c>
      <c r="H406">
        <v>370.74461159361249</v>
      </c>
      <c r="I406">
        <v>1463.7079818414863</v>
      </c>
      <c r="J406">
        <v>414.82228698480759</v>
      </c>
      <c r="K406">
        <v>1204.8510422576878</v>
      </c>
      <c r="L406">
        <v>562.65717162738997</v>
      </c>
      <c r="M406">
        <v>739.58748376392123</v>
      </c>
      <c r="N406">
        <v>1289.236704832178</v>
      </c>
      <c r="O406">
        <v>2119.5765319826692</v>
      </c>
      <c r="P406">
        <v>201.19947312514898</v>
      </c>
      <c r="Q406">
        <v>322.80151639580725</v>
      </c>
      <c r="R406">
        <v>922.32376104409332</v>
      </c>
      <c r="S406">
        <v>344.41709917727849</v>
      </c>
      <c r="T406">
        <v>570.52857515038977</v>
      </c>
      <c r="U406">
        <v>1248.33398366602</v>
      </c>
      <c r="V406">
        <v>447.09494653427157</v>
      </c>
      <c r="W406">
        <v>1617.3588434343983</v>
      </c>
      <c r="X406">
        <v>101.57134694755753</v>
      </c>
      <c r="Y406">
        <v>220.47421217438503</v>
      </c>
      <c r="Z406">
        <v>930.69873200101517</v>
      </c>
      <c r="AA406">
        <v>714.48041759492503</v>
      </c>
      <c r="AB406">
        <v>769.21499251222463</v>
      </c>
      <c r="AC406">
        <v>2745.5247867560311</v>
      </c>
      <c r="AD406">
        <v>122.59206140471102</v>
      </c>
      <c r="AE406">
        <v>421.88571454271528</v>
      </c>
      <c r="AF406">
        <v>595.90750982100053</v>
      </c>
    </row>
    <row r="407" spans="1:32" x14ac:dyDescent="0.25">
      <c r="A407" s="193" t="s">
        <v>538</v>
      </c>
      <c r="B407" s="193" t="str">
        <f t="shared" si="6"/>
        <v>2041#45-49</v>
      </c>
      <c r="C407" t="s">
        <v>532</v>
      </c>
      <c r="D407">
        <v>2041</v>
      </c>
      <c r="E407" t="s">
        <v>174</v>
      </c>
      <c r="F407">
        <v>171.18478217157414</v>
      </c>
      <c r="G407">
        <v>2579.7555054082704</v>
      </c>
      <c r="H407">
        <v>440.16178747005858</v>
      </c>
      <c r="I407">
        <v>1425.8135385985674</v>
      </c>
      <c r="J407">
        <v>501.86648682364591</v>
      </c>
      <c r="K407">
        <v>1196.8593977862161</v>
      </c>
      <c r="L407">
        <v>588.94321827863371</v>
      </c>
      <c r="M407">
        <v>826.58763825797496</v>
      </c>
      <c r="N407">
        <v>1485.1109439454326</v>
      </c>
      <c r="O407">
        <v>2539.0322907843401</v>
      </c>
      <c r="P407">
        <v>263.89424718284022</v>
      </c>
      <c r="Q407">
        <v>370.47842589142601</v>
      </c>
      <c r="R407">
        <v>1159.4314513472532</v>
      </c>
      <c r="S407">
        <v>382.60617901146486</v>
      </c>
      <c r="T407">
        <v>730.39018429839348</v>
      </c>
      <c r="U407">
        <v>1419.2437073436031</v>
      </c>
      <c r="V407">
        <v>468.71135422137002</v>
      </c>
      <c r="W407">
        <v>1659.5019456062892</v>
      </c>
      <c r="X407">
        <v>140.80364519246973</v>
      </c>
      <c r="Y407">
        <v>224.58658428897741</v>
      </c>
      <c r="Z407">
        <v>1109.0685914605747</v>
      </c>
      <c r="AA407">
        <v>776.45763757921077</v>
      </c>
      <c r="AB407">
        <v>912.66957212919488</v>
      </c>
      <c r="AC407">
        <v>3105.7024644040362</v>
      </c>
      <c r="AD407">
        <v>158.61777948980608</v>
      </c>
      <c r="AE407">
        <v>485.77179815534942</v>
      </c>
      <c r="AF407">
        <v>569.58493386925204</v>
      </c>
    </row>
    <row r="408" spans="1:32" x14ac:dyDescent="0.25">
      <c r="A408" s="193" t="s">
        <v>538</v>
      </c>
      <c r="B408" s="193" t="str">
        <f t="shared" si="6"/>
        <v>2041#50-54</v>
      </c>
      <c r="C408" t="s">
        <v>532</v>
      </c>
      <c r="D408">
        <v>2041</v>
      </c>
      <c r="E408" t="s">
        <v>175</v>
      </c>
      <c r="F408">
        <v>190.20304813013419</v>
      </c>
      <c r="G408">
        <v>2507.8167829373269</v>
      </c>
      <c r="H408">
        <v>484.58792337582554</v>
      </c>
      <c r="I408">
        <v>1641.2429061555242</v>
      </c>
      <c r="J408">
        <v>533.54247257178827</v>
      </c>
      <c r="K408">
        <v>1267.3486228895331</v>
      </c>
      <c r="L408">
        <v>639.32677527237911</v>
      </c>
      <c r="M408">
        <v>929.35972754593399</v>
      </c>
      <c r="N408">
        <v>1452.6068525737164</v>
      </c>
      <c r="O408">
        <v>2925.4840190888613</v>
      </c>
      <c r="P408">
        <v>293.85880574596285</v>
      </c>
      <c r="Q408">
        <v>501.3279095962119</v>
      </c>
      <c r="R408">
        <v>1133.5151427978749</v>
      </c>
      <c r="S408">
        <v>398.12900096837507</v>
      </c>
      <c r="T408">
        <v>752.76445773287492</v>
      </c>
      <c r="U408">
        <v>1393.5392240658953</v>
      </c>
      <c r="V408">
        <v>605.77572413863709</v>
      </c>
      <c r="W408">
        <v>1683.8518633798976</v>
      </c>
      <c r="X408">
        <v>188.03978300932744</v>
      </c>
      <c r="Y408">
        <v>188.10389100812509</v>
      </c>
      <c r="Z408">
        <v>1188.269023517568</v>
      </c>
      <c r="AA408">
        <v>790.52947523962348</v>
      </c>
      <c r="AB408">
        <v>1080.4719901058384</v>
      </c>
      <c r="AC408">
        <v>3321.1556738230433</v>
      </c>
      <c r="AD408">
        <v>175.63874102295455</v>
      </c>
      <c r="AE408">
        <v>502.78856330117901</v>
      </c>
      <c r="AF408">
        <v>575.51890796620626</v>
      </c>
    </row>
    <row r="409" spans="1:32" x14ac:dyDescent="0.25">
      <c r="A409" s="193" t="s">
        <v>538</v>
      </c>
      <c r="B409" s="193" t="str">
        <f t="shared" si="6"/>
        <v>2041#55-59</v>
      </c>
      <c r="C409" t="s">
        <v>532</v>
      </c>
      <c r="D409">
        <v>2041</v>
      </c>
      <c r="E409" t="s">
        <v>177</v>
      </c>
      <c r="F409">
        <v>224.84861036272673</v>
      </c>
      <c r="G409">
        <v>2295.1677299947341</v>
      </c>
      <c r="H409">
        <v>562.794010229268</v>
      </c>
      <c r="I409">
        <v>1470.1704790151784</v>
      </c>
      <c r="J409">
        <v>594.74279758245223</v>
      </c>
      <c r="K409">
        <v>1342.0999999211592</v>
      </c>
      <c r="L409">
        <v>613.45113859321873</v>
      </c>
      <c r="M409">
        <v>993.73852339671794</v>
      </c>
      <c r="N409">
        <v>1393.8629390168333</v>
      </c>
      <c r="O409">
        <v>2961.1686952953378</v>
      </c>
      <c r="P409">
        <v>331.31878683955017</v>
      </c>
      <c r="Q409">
        <v>533.21133268304129</v>
      </c>
      <c r="R409">
        <v>1140.9311875631845</v>
      </c>
      <c r="S409">
        <v>498.45451556719649</v>
      </c>
      <c r="T409">
        <v>843.94291538295124</v>
      </c>
      <c r="U409">
        <v>1230.5910307194858</v>
      </c>
      <c r="V409">
        <v>502.05210264454786</v>
      </c>
      <c r="W409">
        <v>1633.0107580250378</v>
      </c>
      <c r="X409">
        <v>190.40218608891502</v>
      </c>
      <c r="Y409">
        <v>182.91555209701775</v>
      </c>
      <c r="Z409">
        <v>1252.3892370433568</v>
      </c>
      <c r="AA409">
        <v>789.46688239146806</v>
      </c>
      <c r="AB409">
        <v>1018.7691933441104</v>
      </c>
      <c r="AC409">
        <v>3187.4373795764777</v>
      </c>
      <c r="AD409">
        <v>218.83967793203391</v>
      </c>
      <c r="AE409">
        <v>536.56958948091267</v>
      </c>
      <c r="AF409">
        <v>493.39961955963872</v>
      </c>
    </row>
    <row r="410" spans="1:32" x14ac:dyDescent="0.25">
      <c r="A410" s="193" t="s">
        <v>538</v>
      </c>
      <c r="B410" s="193" t="str">
        <f t="shared" si="6"/>
        <v>2041#60-64</v>
      </c>
      <c r="C410" t="s">
        <v>532</v>
      </c>
      <c r="D410">
        <v>2041</v>
      </c>
      <c r="E410" t="s">
        <v>178</v>
      </c>
      <c r="F410">
        <v>244.52466377353446</v>
      </c>
      <c r="G410">
        <v>2079.6352663775278</v>
      </c>
      <c r="H410">
        <v>540.91484351509689</v>
      </c>
      <c r="I410">
        <v>1362.2319707560939</v>
      </c>
      <c r="J410">
        <v>620.86460456423117</v>
      </c>
      <c r="K410">
        <v>1529.4933016315385</v>
      </c>
      <c r="L410">
        <v>521.69684593684178</v>
      </c>
      <c r="M410">
        <v>939.08186449308755</v>
      </c>
      <c r="N410">
        <v>1268.6892544355032</v>
      </c>
      <c r="O410">
        <v>3153.8432021057788</v>
      </c>
      <c r="P410">
        <v>325.50011043099596</v>
      </c>
      <c r="Q410">
        <v>631.75056623366231</v>
      </c>
      <c r="R410">
        <v>1200.3759771649006</v>
      </c>
      <c r="S410">
        <v>433.22217717181081</v>
      </c>
      <c r="T410">
        <v>803.24216295474207</v>
      </c>
      <c r="U410">
        <v>978.72456812515111</v>
      </c>
      <c r="V410">
        <v>544.33063043323921</v>
      </c>
      <c r="W410">
        <v>1528.4429158128867</v>
      </c>
      <c r="X410">
        <v>194.58169464543829</v>
      </c>
      <c r="Y410">
        <v>189.49588873946254</v>
      </c>
      <c r="Z410">
        <v>1260.2780471618526</v>
      </c>
      <c r="AA410">
        <v>774.29219226746</v>
      </c>
      <c r="AB410">
        <v>1039.9502002998306</v>
      </c>
      <c r="AC410">
        <v>3351.67267081113</v>
      </c>
      <c r="AD410">
        <v>227.19077813310798</v>
      </c>
      <c r="AE410">
        <v>583.44459266988554</v>
      </c>
      <c r="AF410">
        <v>550.80803142313152</v>
      </c>
    </row>
    <row r="411" spans="1:32" x14ac:dyDescent="0.25">
      <c r="A411" s="193" t="s">
        <v>538</v>
      </c>
      <c r="B411" s="193" t="str">
        <f t="shared" si="6"/>
        <v>2041#65-69</v>
      </c>
      <c r="C411" t="s">
        <v>532</v>
      </c>
      <c r="D411">
        <v>2041</v>
      </c>
      <c r="E411" t="s">
        <v>230</v>
      </c>
      <c r="F411">
        <v>256.82147738102054</v>
      </c>
      <c r="G411">
        <v>1948.1067020684502</v>
      </c>
      <c r="H411">
        <v>583.59818762949658</v>
      </c>
      <c r="I411">
        <v>1425.8797441997644</v>
      </c>
      <c r="J411">
        <v>702.60222394731295</v>
      </c>
      <c r="K411">
        <v>1595.6643221763957</v>
      </c>
      <c r="L411">
        <v>500.9059787353309</v>
      </c>
      <c r="M411">
        <v>906.11816926924894</v>
      </c>
      <c r="N411">
        <v>1400.2153901367828</v>
      </c>
      <c r="O411">
        <v>3568.6162386767974</v>
      </c>
      <c r="P411">
        <v>357.07927262862688</v>
      </c>
      <c r="Q411">
        <v>685.39744801357006</v>
      </c>
      <c r="R411">
        <v>1246.3294495724269</v>
      </c>
      <c r="S411">
        <v>572.47799035262278</v>
      </c>
      <c r="T411">
        <v>1000.1515815455796</v>
      </c>
      <c r="U411">
        <v>722.23406287803914</v>
      </c>
      <c r="V411">
        <v>619.81519350807253</v>
      </c>
      <c r="W411">
        <v>1661.9282230810093</v>
      </c>
      <c r="X411">
        <v>253.38232636922515</v>
      </c>
      <c r="Y411">
        <v>229.76091930232951</v>
      </c>
      <c r="Z411">
        <v>1426.4802329456636</v>
      </c>
      <c r="AA411">
        <v>652.1159437139147</v>
      </c>
      <c r="AB411">
        <v>965.22711938869065</v>
      </c>
      <c r="AC411">
        <v>3661.544708159141</v>
      </c>
      <c r="AD411">
        <v>321.99900845762716</v>
      </c>
      <c r="AE411">
        <v>676.88900073819786</v>
      </c>
      <c r="AF411">
        <v>593.01402902774328</v>
      </c>
    </row>
    <row r="412" spans="1:32" x14ac:dyDescent="0.25">
      <c r="A412" s="193" t="s">
        <v>538</v>
      </c>
      <c r="B412" s="193" t="str">
        <f t="shared" si="6"/>
        <v>2041#70-74</v>
      </c>
      <c r="C412" t="s">
        <v>532</v>
      </c>
      <c r="D412">
        <v>2041</v>
      </c>
      <c r="E412" t="s">
        <v>231</v>
      </c>
      <c r="F412">
        <v>279.14997718114512</v>
      </c>
      <c r="G412">
        <v>2114.8313707584684</v>
      </c>
      <c r="H412">
        <v>601.9476177464087</v>
      </c>
      <c r="I412">
        <v>1546.1725460030266</v>
      </c>
      <c r="J412">
        <v>743.58445817906113</v>
      </c>
      <c r="K412">
        <v>1853.1153526030416</v>
      </c>
      <c r="L412">
        <v>595.86965655822337</v>
      </c>
      <c r="M412">
        <v>861.61722380284971</v>
      </c>
      <c r="N412">
        <v>1453.7270888073954</v>
      </c>
      <c r="O412">
        <v>3990.0210720641608</v>
      </c>
      <c r="P412">
        <v>344.00473069057625</v>
      </c>
      <c r="Q412">
        <v>840.96221207507779</v>
      </c>
      <c r="R412">
        <v>1415.7569515925002</v>
      </c>
      <c r="S412">
        <v>600.32045043255812</v>
      </c>
      <c r="T412">
        <v>1165.0308679539553</v>
      </c>
      <c r="U412">
        <v>668.14307912382731</v>
      </c>
      <c r="V412">
        <v>669.38373460492448</v>
      </c>
      <c r="W412">
        <v>1797.2455593973668</v>
      </c>
      <c r="X412">
        <v>310.80782482928754</v>
      </c>
      <c r="Y412">
        <v>288.25834575909334</v>
      </c>
      <c r="Z412">
        <v>1699.8089812399155</v>
      </c>
      <c r="AA412">
        <v>741.68685151119257</v>
      </c>
      <c r="AB412">
        <v>1181.902151484805</v>
      </c>
      <c r="AC412">
        <v>3823.7612594432549</v>
      </c>
      <c r="AD412">
        <v>370.12100894133323</v>
      </c>
      <c r="AE412">
        <v>706.109673418478</v>
      </c>
      <c r="AF412">
        <v>619.63277486373477</v>
      </c>
    </row>
    <row r="413" spans="1:32" x14ac:dyDescent="0.25">
      <c r="A413" s="193" t="s">
        <v>538</v>
      </c>
      <c r="B413" s="193" t="str">
        <f t="shared" si="6"/>
        <v>2041#75-79</v>
      </c>
      <c r="C413" t="s">
        <v>532</v>
      </c>
      <c r="D413">
        <v>2041</v>
      </c>
      <c r="E413" t="s">
        <v>232</v>
      </c>
      <c r="F413">
        <v>286.38394072182768</v>
      </c>
      <c r="G413">
        <v>1910.5465907761118</v>
      </c>
      <c r="H413">
        <v>587.62076561438698</v>
      </c>
      <c r="I413">
        <v>1388.9272881276365</v>
      </c>
      <c r="J413">
        <v>843.18397552387546</v>
      </c>
      <c r="K413">
        <v>1704.9265383428838</v>
      </c>
      <c r="L413">
        <v>535.53019520121416</v>
      </c>
      <c r="M413">
        <v>804.66069815382002</v>
      </c>
      <c r="N413">
        <v>1346.1460047701541</v>
      </c>
      <c r="O413">
        <v>3515.0985774099936</v>
      </c>
      <c r="P413">
        <v>319.43858980923483</v>
      </c>
      <c r="Q413">
        <v>804.79248675100416</v>
      </c>
      <c r="R413">
        <v>1308.8322136991926</v>
      </c>
      <c r="S413">
        <v>488.96369867144858</v>
      </c>
      <c r="T413">
        <v>1096.136636388391</v>
      </c>
      <c r="U413">
        <v>619.95628347787294</v>
      </c>
      <c r="V413">
        <v>694.03226807079659</v>
      </c>
      <c r="W413">
        <v>1661.4936554096307</v>
      </c>
      <c r="X413">
        <v>268.49565013793222</v>
      </c>
      <c r="Y413">
        <v>244.62808505992666</v>
      </c>
      <c r="Z413">
        <v>1553.7912435020521</v>
      </c>
      <c r="AA413">
        <v>694.14316465013962</v>
      </c>
      <c r="AB413">
        <v>1081.1652844348878</v>
      </c>
      <c r="AC413">
        <v>3531.5009392242391</v>
      </c>
      <c r="AD413">
        <v>345.03081311689101</v>
      </c>
      <c r="AE413">
        <v>666.88886102938159</v>
      </c>
      <c r="AF413">
        <v>586.84620753411423</v>
      </c>
    </row>
    <row r="414" spans="1:32" x14ac:dyDescent="0.25">
      <c r="A414" s="193" t="s">
        <v>538</v>
      </c>
      <c r="B414" s="193" t="str">
        <f t="shared" si="6"/>
        <v>2041#80-84</v>
      </c>
      <c r="C414" t="s">
        <v>532</v>
      </c>
      <c r="D414">
        <v>2041</v>
      </c>
      <c r="E414" t="s">
        <v>233</v>
      </c>
      <c r="F414">
        <v>238.53949655044164</v>
      </c>
      <c r="G414">
        <v>1420.4790121567514</v>
      </c>
      <c r="H414">
        <v>384.54452105314533</v>
      </c>
      <c r="I414">
        <v>1042.6132516638211</v>
      </c>
      <c r="J414">
        <v>639.68126479119007</v>
      </c>
      <c r="K414">
        <v>1298.9824051489545</v>
      </c>
      <c r="L414">
        <v>430.12572498718862</v>
      </c>
      <c r="M414">
        <v>532.75062118860899</v>
      </c>
      <c r="N414">
        <v>1080.3800657666793</v>
      </c>
      <c r="O414">
        <v>2454.7647159404969</v>
      </c>
      <c r="P414">
        <v>252.74306126024874</v>
      </c>
      <c r="Q414">
        <v>615.40552411844146</v>
      </c>
      <c r="R414">
        <v>1080.7222997919007</v>
      </c>
      <c r="S414">
        <v>397.40700628055248</v>
      </c>
      <c r="T414">
        <v>879.4160517257435</v>
      </c>
      <c r="U414">
        <v>393.37711705995935</v>
      </c>
      <c r="V414">
        <v>514.25518748478635</v>
      </c>
      <c r="W414">
        <v>1279.3216581856007</v>
      </c>
      <c r="X414">
        <v>228.33620336205402</v>
      </c>
      <c r="Y414">
        <v>201.59706253811066</v>
      </c>
      <c r="Z414">
        <v>1113.5461012256387</v>
      </c>
      <c r="AA414">
        <v>557.40415946518681</v>
      </c>
      <c r="AB414">
        <v>822.65327196423527</v>
      </c>
      <c r="AC414">
        <v>2496.9297261740394</v>
      </c>
      <c r="AD414">
        <v>291.291057681599</v>
      </c>
      <c r="AE414">
        <v>511.24490455405862</v>
      </c>
      <c r="AF414">
        <v>487.81572969379647</v>
      </c>
    </row>
    <row r="415" spans="1:32" x14ac:dyDescent="0.25">
      <c r="A415" s="193" t="s">
        <v>538</v>
      </c>
      <c r="B415" s="193" t="str">
        <f t="shared" si="6"/>
        <v>2041#85-89</v>
      </c>
      <c r="C415" t="s">
        <v>532</v>
      </c>
      <c r="D415">
        <v>2041</v>
      </c>
      <c r="E415" t="s">
        <v>534</v>
      </c>
      <c r="F415">
        <v>188.18096020906842</v>
      </c>
      <c r="G415">
        <v>853.57515763036963</v>
      </c>
      <c r="H415">
        <v>233.27109245873851</v>
      </c>
      <c r="I415">
        <v>696.62733642557839</v>
      </c>
      <c r="J415">
        <v>371.78843423606725</v>
      </c>
      <c r="K415">
        <v>898.60253336343521</v>
      </c>
      <c r="L415">
        <v>262.37773054313334</v>
      </c>
      <c r="M415">
        <v>333.60517504374832</v>
      </c>
      <c r="N415">
        <v>558.5871602163013</v>
      </c>
      <c r="O415">
        <v>1537.9714839357453</v>
      </c>
      <c r="P415">
        <v>145.29645467551575</v>
      </c>
      <c r="Q415">
        <v>379.42369548000056</v>
      </c>
      <c r="R415">
        <v>691.63648702958335</v>
      </c>
      <c r="S415">
        <v>291.29723929288048</v>
      </c>
      <c r="T415">
        <v>512.09697114852304</v>
      </c>
      <c r="U415">
        <v>268.1043172285224</v>
      </c>
      <c r="V415">
        <v>303.16549813528002</v>
      </c>
      <c r="W415">
        <v>856.35474008826168</v>
      </c>
      <c r="X415">
        <v>117.21516321151678</v>
      </c>
      <c r="Y415">
        <v>136.8959018673479</v>
      </c>
      <c r="Z415">
        <v>704.16941110562345</v>
      </c>
      <c r="AA415">
        <v>357.67468859357336</v>
      </c>
      <c r="AB415">
        <v>636.85374572520607</v>
      </c>
      <c r="AC415">
        <v>1582.7037999746535</v>
      </c>
      <c r="AD415">
        <v>190.01112096605499</v>
      </c>
      <c r="AE415">
        <v>355.21951767786959</v>
      </c>
      <c r="AF415">
        <v>308.61069908540867</v>
      </c>
    </row>
    <row r="416" spans="1:32" x14ac:dyDescent="0.25">
      <c r="A416" s="193" t="s">
        <v>538</v>
      </c>
      <c r="B416" s="193" t="str">
        <f t="shared" si="6"/>
        <v>2041#90+</v>
      </c>
      <c r="C416" t="s">
        <v>532</v>
      </c>
      <c r="D416">
        <v>2041</v>
      </c>
      <c r="E416" t="s">
        <v>535</v>
      </c>
      <c r="F416">
        <v>103.14832872008017</v>
      </c>
      <c r="G416">
        <v>497.79387914601745</v>
      </c>
      <c r="H416">
        <v>250.35275883137223</v>
      </c>
      <c r="I416">
        <v>466.19316739585679</v>
      </c>
      <c r="J416">
        <v>315.14038521784352</v>
      </c>
      <c r="K416">
        <v>688.56775637280725</v>
      </c>
      <c r="L416">
        <v>105.00583362474816</v>
      </c>
      <c r="M416">
        <v>191.29570219704999</v>
      </c>
      <c r="N416">
        <v>310.67949108773155</v>
      </c>
      <c r="O416">
        <v>930.54901083806863</v>
      </c>
      <c r="P416">
        <v>123.98324406424294</v>
      </c>
      <c r="Q416">
        <v>212.77564975433958</v>
      </c>
      <c r="R416">
        <v>419.22205050744742</v>
      </c>
      <c r="S416">
        <v>234.16040154964242</v>
      </c>
      <c r="T416">
        <v>296.5623531059108</v>
      </c>
      <c r="U416">
        <v>120.36197986660295</v>
      </c>
      <c r="V416">
        <v>214.11586397854001</v>
      </c>
      <c r="W416">
        <v>611.99203927450412</v>
      </c>
      <c r="X416">
        <v>80.445173999499119</v>
      </c>
      <c r="Y416">
        <v>58.307057660883075</v>
      </c>
      <c r="Z416">
        <v>482.15553371758392</v>
      </c>
      <c r="AA416">
        <v>385.17310140944386</v>
      </c>
      <c r="AB416">
        <v>297.58696237246079</v>
      </c>
      <c r="AC416">
        <v>1049.1695901999465</v>
      </c>
      <c r="AD416">
        <v>188.86842913634507</v>
      </c>
      <c r="AE416">
        <v>198.85891440645054</v>
      </c>
      <c r="AF416">
        <v>181.72292026772601</v>
      </c>
    </row>
    <row r="419" spans="4:32" x14ac:dyDescent="0.25">
      <c r="D419" s="212"/>
      <c r="E419" s="212"/>
      <c r="F419" s="212" t="s">
        <v>529</v>
      </c>
      <c r="G419" s="212" t="s">
        <v>529</v>
      </c>
      <c r="H419" s="212" t="s">
        <v>529</v>
      </c>
      <c r="I419" s="212" t="s">
        <v>529</v>
      </c>
      <c r="J419" s="212" t="s">
        <v>529</v>
      </c>
      <c r="K419" s="212" t="s">
        <v>529</v>
      </c>
      <c r="L419" s="212" t="s">
        <v>530</v>
      </c>
      <c r="M419" s="212" t="s">
        <v>515</v>
      </c>
      <c r="N419" s="212" t="s">
        <v>530</v>
      </c>
      <c r="O419" s="212" t="s">
        <v>531</v>
      </c>
      <c r="P419" s="212" t="s">
        <v>515</v>
      </c>
      <c r="Q419" s="212" t="s">
        <v>515</v>
      </c>
      <c r="R419" s="212" t="s">
        <v>515</v>
      </c>
      <c r="S419" s="212" t="s">
        <v>530</v>
      </c>
      <c r="T419" s="212" t="s">
        <v>515</v>
      </c>
      <c r="U419" s="212" t="s">
        <v>530</v>
      </c>
      <c r="V419" s="212" t="s">
        <v>515</v>
      </c>
      <c r="W419" s="212" t="s">
        <v>531</v>
      </c>
      <c r="X419" s="212" t="s">
        <v>515</v>
      </c>
      <c r="Y419" s="212" t="s">
        <v>530</v>
      </c>
      <c r="Z419" s="212" t="s">
        <v>531</v>
      </c>
      <c r="AA419" s="212" t="s">
        <v>515</v>
      </c>
      <c r="AB419" s="212" t="s">
        <v>530</v>
      </c>
      <c r="AC419" s="212" t="s">
        <v>530</v>
      </c>
      <c r="AD419" s="212" t="s">
        <v>515</v>
      </c>
      <c r="AE419" s="212" t="s">
        <v>515</v>
      </c>
      <c r="AF419" s="212" t="s">
        <v>530</v>
      </c>
    </row>
    <row r="420" spans="4:32" x14ac:dyDescent="0.25">
      <c r="D420" s="212"/>
      <c r="E420" s="212"/>
      <c r="F420" s="212" t="s">
        <v>502</v>
      </c>
      <c r="G420" s="212" t="s">
        <v>503</v>
      </c>
      <c r="H420" s="212" t="s">
        <v>504</v>
      </c>
      <c r="I420" s="212" t="s">
        <v>505</v>
      </c>
      <c r="J420" s="212" t="s">
        <v>506</v>
      </c>
      <c r="K420" s="212" t="s">
        <v>507</v>
      </c>
      <c r="L420" s="212" t="s">
        <v>508</v>
      </c>
      <c r="M420" s="212" t="s">
        <v>509</v>
      </c>
      <c r="N420" s="212" t="s">
        <v>510</v>
      </c>
      <c r="O420" s="212" t="s">
        <v>511</v>
      </c>
      <c r="P420" s="212" t="s">
        <v>512</v>
      </c>
      <c r="Q420" s="212" t="s">
        <v>513</v>
      </c>
      <c r="R420" s="212" t="s">
        <v>514</v>
      </c>
      <c r="S420" s="212" t="s">
        <v>515</v>
      </c>
      <c r="T420" s="212" t="s">
        <v>516</v>
      </c>
      <c r="U420" s="212" t="s">
        <v>517</v>
      </c>
      <c r="V420" s="212" t="s">
        <v>518</v>
      </c>
      <c r="W420" s="212" t="s">
        <v>519</v>
      </c>
      <c r="X420" s="212" t="s">
        <v>520</v>
      </c>
      <c r="Y420" s="212" t="s">
        <v>521</v>
      </c>
      <c r="Z420" s="212" t="s">
        <v>522</v>
      </c>
      <c r="AA420" s="212" t="s">
        <v>523</v>
      </c>
      <c r="AB420" s="212" t="s">
        <v>524</v>
      </c>
      <c r="AC420" s="212" t="s">
        <v>525</v>
      </c>
      <c r="AD420" s="212" t="s">
        <v>526</v>
      </c>
      <c r="AE420" s="212" t="s">
        <v>527</v>
      </c>
      <c r="AF420" s="212" t="s">
        <v>528</v>
      </c>
    </row>
    <row r="421" spans="4:32" x14ac:dyDescent="0.25">
      <c r="D421" s="212">
        <v>2018</v>
      </c>
      <c r="E421" s="212"/>
      <c r="F421" s="212">
        <f>SUMIFS(F$9:F$416,$D$9:$D$416,$D421)</f>
        <v>4221.9800749011083</v>
      </c>
      <c r="G421" s="212">
        <f t="shared" ref="G421:AF430" si="7">SUMIFS(G$9:G$416,$D$9:$D$416,$D421)</f>
        <v>28764.977701981112</v>
      </c>
      <c r="H421" s="212">
        <f t="shared" si="7"/>
        <v>6185.6978567620827</v>
      </c>
      <c r="I421" s="212">
        <f t="shared" si="7"/>
        <v>18806.747571932003</v>
      </c>
      <c r="J421" s="212">
        <f t="shared" si="7"/>
        <v>8827.9669196442446</v>
      </c>
      <c r="K421" s="212">
        <f t="shared" si="7"/>
        <v>22815.81287477944</v>
      </c>
      <c r="L421" s="212">
        <f t="shared" si="7"/>
        <v>7522.6485156891831</v>
      </c>
      <c r="M421" s="212">
        <f t="shared" si="7"/>
        <v>8827.9459468613604</v>
      </c>
      <c r="N421" s="212">
        <f t="shared" si="7"/>
        <v>18193.309308826567</v>
      </c>
      <c r="O421" s="212">
        <f t="shared" si="7"/>
        <v>43172.075718642889</v>
      </c>
      <c r="P421" s="212">
        <f t="shared" si="7"/>
        <v>5342.7980571877415</v>
      </c>
      <c r="Q421" s="212">
        <f t="shared" si="7"/>
        <v>8021.718221478166</v>
      </c>
      <c r="R421" s="212">
        <f t="shared" si="7"/>
        <v>18892.111956641158</v>
      </c>
      <c r="S421" s="212">
        <f t="shared" si="7"/>
        <v>6604.5586911924584</v>
      </c>
      <c r="T421" s="212">
        <f t="shared" si="7"/>
        <v>12164.904910341338</v>
      </c>
      <c r="U421" s="212">
        <f t="shared" si="7"/>
        <v>9668.8046153218547</v>
      </c>
      <c r="V421" s="212">
        <f t="shared" si="7"/>
        <v>5979.0719870054891</v>
      </c>
      <c r="W421" s="212">
        <f t="shared" si="7"/>
        <v>21803.95332159942</v>
      </c>
      <c r="X421" s="212">
        <f t="shared" si="7"/>
        <v>3583.1022350411295</v>
      </c>
      <c r="Y421" s="212">
        <f t="shared" si="7"/>
        <v>3576.1446556073697</v>
      </c>
      <c r="Z421" s="212">
        <f t="shared" si="7"/>
        <v>19418.865959757692</v>
      </c>
      <c r="AA421" s="212">
        <f t="shared" si="7"/>
        <v>8871.7722897356671</v>
      </c>
      <c r="AB421" s="212">
        <f t="shared" si="7"/>
        <v>14290.52176364675</v>
      </c>
      <c r="AC421" s="212">
        <f t="shared" si="7"/>
        <v>49269.216869624703</v>
      </c>
      <c r="AD421" s="212">
        <f t="shared" si="7"/>
        <v>4839.9616180266576</v>
      </c>
      <c r="AE421" s="212">
        <f t="shared" si="7"/>
        <v>9090.6220228817328</v>
      </c>
      <c r="AF421" s="212">
        <f t="shared" si="7"/>
        <v>8628.2935800911164</v>
      </c>
    </row>
    <row r="422" spans="4:32" x14ac:dyDescent="0.25">
      <c r="D422" s="212">
        <f>D421+1</f>
        <v>2019</v>
      </c>
      <c r="E422" s="212"/>
      <c r="F422" s="212">
        <f>SUMIFS(F$9:F$416,$D$9:$D$416,$D422)</f>
        <v>4215.4240266249299</v>
      </c>
      <c r="G422" s="212">
        <f t="shared" si="7"/>
        <v>29229.446488427617</v>
      </c>
      <c r="H422" s="212">
        <f t="shared" si="7"/>
        <v>6272.1390822299554</v>
      </c>
      <c r="I422" s="212">
        <f t="shared" si="7"/>
        <v>19116.616535455989</v>
      </c>
      <c r="J422" s="212">
        <f t="shared" si="7"/>
        <v>8890.8584079013108</v>
      </c>
      <c r="K422" s="212">
        <f t="shared" si="7"/>
        <v>22932.2554593602</v>
      </c>
      <c r="L422" s="212">
        <f t="shared" si="7"/>
        <v>7572.2709185077083</v>
      </c>
      <c r="M422" s="212">
        <f t="shared" si="7"/>
        <v>9017.5896363924112</v>
      </c>
      <c r="N422" s="212">
        <f t="shared" si="7"/>
        <v>18367.151113026412</v>
      </c>
      <c r="O422" s="212">
        <f t="shared" si="7"/>
        <v>43433.400996976547</v>
      </c>
      <c r="P422" s="212">
        <f t="shared" si="7"/>
        <v>5333.7786234561645</v>
      </c>
      <c r="Q422" s="212">
        <f t="shared" si="7"/>
        <v>8052.5670342634685</v>
      </c>
      <c r="R422" s="212">
        <f t="shared" si="7"/>
        <v>18940.517721407399</v>
      </c>
      <c r="S422" s="212">
        <f t="shared" si="7"/>
        <v>6626.0779151183606</v>
      </c>
      <c r="T422" s="212">
        <f t="shared" si="7"/>
        <v>12226.020383768442</v>
      </c>
      <c r="U422" s="212">
        <f t="shared" si="7"/>
        <v>9995.1699192480373</v>
      </c>
      <c r="V422" s="212">
        <f t="shared" si="7"/>
        <v>6082.7937586995331</v>
      </c>
      <c r="W422" s="212">
        <f t="shared" si="7"/>
        <v>21968.551031542018</v>
      </c>
      <c r="X422" s="212">
        <f t="shared" si="7"/>
        <v>3574.9249935617809</v>
      </c>
      <c r="Y422" s="212">
        <f t="shared" si="7"/>
        <v>3572.8558105903112</v>
      </c>
      <c r="Z422" s="212">
        <f t="shared" si="7"/>
        <v>19517.082971481421</v>
      </c>
      <c r="AA422" s="212">
        <f t="shared" si="7"/>
        <v>9030.8722727912682</v>
      </c>
      <c r="AB422" s="212">
        <f t="shared" si="7"/>
        <v>14405.741510109363</v>
      </c>
      <c r="AC422" s="212">
        <f t="shared" si="7"/>
        <v>49413.591380595477</v>
      </c>
      <c r="AD422" s="212">
        <f t="shared" si="7"/>
        <v>4796.84890967514</v>
      </c>
      <c r="AE422" s="212">
        <f t="shared" si="7"/>
        <v>9110.3846155520023</v>
      </c>
      <c r="AF422" s="212">
        <f t="shared" si="7"/>
        <v>8647.7724328043369</v>
      </c>
    </row>
    <row r="423" spans="4:32" x14ac:dyDescent="0.25">
      <c r="D423" s="212">
        <f t="shared" ref="D423:D444" si="8">D422+1</f>
        <v>2020</v>
      </c>
      <c r="E423" s="212"/>
      <c r="F423" s="212">
        <f t="shared" ref="F423:U444" si="9">SUMIFS(F$9:F$416,$D$9:$D$416,$D423)</f>
        <v>4206.7432992691265</v>
      </c>
      <c r="G423" s="212">
        <f t="shared" si="7"/>
        <v>29685.393817087152</v>
      </c>
      <c r="H423" s="212">
        <f t="shared" si="7"/>
        <v>6352.1862403236419</v>
      </c>
      <c r="I423" s="212">
        <f t="shared" si="7"/>
        <v>19439.688302856121</v>
      </c>
      <c r="J423" s="212">
        <f t="shared" si="7"/>
        <v>8950.9822865369078</v>
      </c>
      <c r="K423" s="212">
        <f t="shared" si="7"/>
        <v>23046.02705392706</v>
      </c>
      <c r="L423" s="212">
        <f t="shared" si="7"/>
        <v>7630.9949450370832</v>
      </c>
      <c r="M423" s="212">
        <f t="shared" si="7"/>
        <v>9229.2867381925862</v>
      </c>
      <c r="N423" s="212">
        <f t="shared" si="7"/>
        <v>18546.423301232204</v>
      </c>
      <c r="O423" s="212">
        <f t="shared" si="7"/>
        <v>43708.195302261876</v>
      </c>
      <c r="P423" s="212">
        <f t="shared" si="7"/>
        <v>5331.8842416441348</v>
      </c>
      <c r="Q423" s="212">
        <f t="shared" si="7"/>
        <v>8090.9859611993916</v>
      </c>
      <c r="R423" s="212">
        <f t="shared" si="7"/>
        <v>19013.682678440433</v>
      </c>
      <c r="S423" s="212">
        <f t="shared" si="7"/>
        <v>6636.4112874665207</v>
      </c>
      <c r="T423" s="212">
        <f t="shared" si="7"/>
        <v>12301.44146078232</v>
      </c>
      <c r="U423" s="212">
        <f t="shared" si="7"/>
        <v>10336.502828343471</v>
      </c>
      <c r="V423" s="212">
        <f t="shared" si="7"/>
        <v>6188.6979407671706</v>
      </c>
      <c r="W423" s="212">
        <f t="shared" si="7"/>
        <v>22142.604334284704</v>
      </c>
      <c r="X423" s="212">
        <f t="shared" si="7"/>
        <v>3558.1586177171757</v>
      </c>
      <c r="Y423" s="212">
        <f t="shared" si="7"/>
        <v>3571.0997472017243</v>
      </c>
      <c r="Z423" s="212">
        <f t="shared" si="7"/>
        <v>19616.237363453423</v>
      </c>
      <c r="AA423" s="212">
        <f t="shared" si="7"/>
        <v>9199.1931202553824</v>
      </c>
      <c r="AB423" s="212">
        <f t="shared" si="7"/>
        <v>14535.161378007817</v>
      </c>
      <c r="AC423" s="212">
        <f t="shared" si="7"/>
        <v>49565.391883446508</v>
      </c>
      <c r="AD423" s="212">
        <f t="shared" si="7"/>
        <v>4760.5613277379407</v>
      </c>
      <c r="AE423" s="212">
        <f t="shared" si="7"/>
        <v>9134.6008541526389</v>
      </c>
      <c r="AF423" s="212">
        <f t="shared" si="7"/>
        <v>8669.9836292646869</v>
      </c>
    </row>
    <row r="424" spans="4:32" x14ac:dyDescent="0.25">
      <c r="D424" s="212">
        <f t="shared" si="8"/>
        <v>2021</v>
      </c>
      <c r="E424" s="212"/>
      <c r="F424" s="212">
        <f t="shared" si="9"/>
        <v>4195.7709329630407</v>
      </c>
      <c r="G424" s="212">
        <f t="shared" si="7"/>
        <v>30140.084812366338</v>
      </c>
      <c r="H424" s="212">
        <f t="shared" si="7"/>
        <v>6422.2946883838677</v>
      </c>
      <c r="I424" s="212">
        <f t="shared" si="7"/>
        <v>19765.87123558655</v>
      </c>
      <c r="J424" s="212">
        <f t="shared" si="7"/>
        <v>9006.5016675141342</v>
      </c>
      <c r="K424" s="212">
        <f t="shared" si="7"/>
        <v>23155.134663186069</v>
      </c>
      <c r="L424" s="212">
        <f t="shared" si="7"/>
        <v>7690.986027217039</v>
      </c>
      <c r="M424" s="212">
        <f t="shared" si="7"/>
        <v>9427.8934269079073</v>
      </c>
      <c r="N424" s="212">
        <f t="shared" si="7"/>
        <v>18724.100421594434</v>
      </c>
      <c r="O424" s="212">
        <f t="shared" si="7"/>
        <v>43969.11857952323</v>
      </c>
      <c r="P424" s="212">
        <f t="shared" si="7"/>
        <v>5316.7540185406551</v>
      </c>
      <c r="Q424" s="212">
        <f t="shared" si="7"/>
        <v>8120.0131434782625</v>
      </c>
      <c r="R424" s="212">
        <f t="shared" si="7"/>
        <v>19057.328144527582</v>
      </c>
      <c r="S424" s="212">
        <f t="shared" si="7"/>
        <v>6656.9537095613268</v>
      </c>
      <c r="T424" s="212">
        <f t="shared" si="7"/>
        <v>12363.15082419811</v>
      </c>
      <c r="U424" s="212">
        <f t="shared" si="7"/>
        <v>10688.042041836234</v>
      </c>
      <c r="V424" s="212">
        <f t="shared" si="7"/>
        <v>6286.4256460295219</v>
      </c>
      <c r="W424" s="212">
        <f t="shared" si="7"/>
        <v>22359.750664512485</v>
      </c>
      <c r="X424" s="212">
        <f t="shared" si="7"/>
        <v>3540.2330037658253</v>
      </c>
      <c r="Y424" s="212">
        <f t="shared" si="7"/>
        <v>3577.9048754731975</v>
      </c>
      <c r="Z424" s="212">
        <f t="shared" si="7"/>
        <v>19709.190755964275</v>
      </c>
      <c r="AA424" s="212">
        <f t="shared" si="7"/>
        <v>9359.5694931216694</v>
      </c>
      <c r="AB424" s="212">
        <f t="shared" si="7"/>
        <v>14662.819493097295</v>
      </c>
      <c r="AC424" s="212">
        <f t="shared" si="7"/>
        <v>49710.786834759128</v>
      </c>
      <c r="AD424" s="212">
        <f t="shared" si="7"/>
        <v>4714.1847956880347</v>
      </c>
      <c r="AE424" s="212">
        <f t="shared" si="7"/>
        <v>9142.010034852945</v>
      </c>
      <c r="AF424" s="212">
        <f t="shared" si="7"/>
        <v>8688.0985964614138</v>
      </c>
    </row>
    <row r="425" spans="4:32" x14ac:dyDescent="0.25">
      <c r="D425" s="212">
        <f t="shared" si="8"/>
        <v>2022</v>
      </c>
      <c r="E425" s="212"/>
      <c r="F425" s="212">
        <f t="shared" si="9"/>
        <v>4175.4425593984497</v>
      </c>
      <c r="G425" s="212">
        <f t="shared" si="7"/>
        <v>30582.463610191295</v>
      </c>
      <c r="H425" s="212">
        <f t="shared" si="7"/>
        <v>6496.0761931058605</v>
      </c>
      <c r="I425" s="212">
        <f t="shared" si="7"/>
        <v>20092.769009147516</v>
      </c>
      <c r="J425" s="212">
        <f t="shared" si="7"/>
        <v>9058.4677701326436</v>
      </c>
      <c r="K425" s="212">
        <f t="shared" si="7"/>
        <v>23237.320858024363</v>
      </c>
      <c r="L425" s="212">
        <f t="shared" si="7"/>
        <v>7750.9175609551212</v>
      </c>
      <c r="M425" s="212">
        <f t="shared" si="7"/>
        <v>9632.4665340024512</v>
      </c>
      <c r="N425" s="212">
        <f t="shared" si="7"/>
        <v>18906.950245028409</v>
      </c>
      <c r="O425" s="212">
        <f t="shared" si="7"/>
        <v>44220.008899053122</v>
      </c>
      <c r="P425" s="212">
        <f t="shared" si="7"/>
        <v>5299.260727299582</v>
      </c>
      <c r="Q425" s="212">
        <f t="shared" si="7"/>
        <v>8142.059794151176</v>
      </c>
      <c r="R425" s="212">
        <f t="shared" si="7"/>
        <v>19100.915162651065</v>
      </c>
      <c r="S425" s="212">
        <f t="shared" si="7"/>
        <v>6667.1655960624448</v>
      </c>
      <c r="T425" s="212">
        <f t="shared" si="7"/>
        <v>12422.890755060323</v>
      </c>
      <c r="U425" s="212">
        <f t="shared" si="7"/>
        <v>11050.603968584148</v>
      </c>
      <c r="V425" s="212">
        <f t="shared" si="7"/>
        <v>6388.0745937736674</v>
      </c>
      <c r="W425" s="212">
        <f t="shared" si="7"/>
        <v>22586.000485926903</v>
      </c>
      <c r="X425" s="212">
        <f t="shared" si="7"/>
        <v>3522.0207169698901</v>
      </c>
      <c r="Y425" s="212">
        <f t="shared" si="7"/>
        <v>3583.3796307868865</v>
      </c>
      <c r="Z425" s="212">
        <f t="shared" si="7"/>
        <v>19790.012615020169</v>
      </c>
      <c r="AA425" s="212">
        <f t="shared" si="7"/>
        <v>9508.802907907324</v>
      </c>
      <c r="AB425" s="212">
        <f t="shared" si="7"/>
        <v>14787.458358673275</v>
      </c>
      <c r="AC425" s="212">
        <f t="shared" si="7"/>
        <v>49849.152656198843</v>
      </c>
      <c r="AD425" s="212">
        <f t="shared" si="7"/>
        <v>4659.9198851950541</v>
      </c>
      <c r="AE425" s="212">
        <f t="shared" si="7"/>
        <v>9139.2958299498605</v>
      </c>
      <c r="AF425" s="212">
        <f t="shared" si="7"/>
        <v>8703.3020815930849</v>
      </c>
    </row>
    <row r="426" spans="4:32" x14ac:dyDescent="0.25">
      <c r="D426" s="212">
        <f t="shared" si="8"/>
        <v>2023</v>
      </c>
      <c r="E426" s="212"/>
      <c r="F426" s="212">
        <f t="shared" si="9"/>
        <v>4156.4480396183035</v>
      </c>
      <c r="G426" s="212">
        <f t="shared" si="7"/>
        <v>31011.07045616598</v>
      </c>
      <c r="H426" s="212">
        <f t="shared" si="7"/>
        <v>6570.557040533864</v>
      </c>
      <c r="I426" s="212">
        <f t="shared" si="7"/>
        <v>20402.62288983179</v>
      </c>
      <c r="J426" s="212">
        <f t="shared" si="7"/>
        <v>9107.2135140254977</v>
      </c>
      <c r="K426" s="212">
        <f t="shared" si="7"/>
        <v>23295.790440522906</v>
      </c>
      <c r="L426" s="212">
        <f t="shared" si="7"/>
        <v>7807.4150132898158</v>
      </c>
      <c r="M426" s="212">
        <f t="shared" si="7"/>
        <v>9839.8875302604356</v>
      </c>
      <c r="N426" s="212">
        <f t="shared" si="7"/>
        <v>19089.375014023506</v>
      </c>
      <c r="O426" s="212">
        <f t="shared" si="7"/>
        <v>44448.607037758884</v>
      </c>
      <c r="P426" s="212">
        <f t="shared" si="7"/>
        <v>5284.1983816434586</v>
      </c>
      <c r="Q426" s="212">
        <f t="shared" si="7"/>
        <v>8158.2237306576608</v>
      </c>
      <c r="R426" s="212">
        <f t="shared" si="7"/>
        <v>19145.128282987582</v>
      </c>
      <c r="S426" s="212">
        <f t="shared" si="7"/>
        <v>6680.461904035953</v>
      </c>
      <c r="T426" s="212">
        <f t="shared" si="7"/>
        <v>12469.027259774957</v>
      </c>
      <c r="U426" s="212">
        <f t="shared" si="7"/>
        <v>11416.76245276513</v>
      </c>
      <c r="V426" s="212">
        <f t="shared" si="7"/>
        <v>6484.0972354402666</v>
      </c>
      <c r="W426" s="212">
        <f t="shared" si="7"/>
        <v>22833.375296908347</v>
      </c>
      <c r="X426" s="212">
        <f t="shared" si="7"/>
        <v>3501.4931213173591</v>
      </c>
      <c r="Y426" s="212">
        <f t="shared" si="7"/>
        <v>3587.3484595083455</v>
      </c>
      <c r="Z426" s="212">
        <f t="shared" si="7"/>
        <v>19869.67110706184</v>
      </c>
      <c r="AA426" s="212">
        <f t="shared" si="7"/>
        <v>9666.8694276471633</v>
      </c>
      <c r="AB426" s="212">
        <f t="shared" si="7"/>
        <v>14909.662222935976</v>
      </c>
      <c r="AC426" s="212">
        <f t="shared" si="7"/>
        <v>49970.942839082309</v>
      </c>
      <c r="AD426" s="212">
        <f t="shared" si="7"/>
        <v>4598.8603934965631</v>
      </c>
      <c r="AE426" s="212">
        <f t="shared" si="7"/>
        <v>9132.7083864372489</v>
      </c>
      <c r="AF426" s="212">
        <f t="shared" si="7"/>
        <v>8716.3434356679991</v>
      </c>
    </row>
    <row r="427" spans="4:32" x14ac:dyDescent="0.25">
      <c r="D427" s="212">
        <f t="shared" si="8"/>
        <v>2024</v>
      </c>
      <c r="E427" s="212"/>
      <c r="F427" s="212">
        <f t="shared" si="9"/>
        <v>4125.6259074650388</v>
      </c>
      <c r="G427" s="212">
        <f t="shared" si="7"/>
        <v>31437.993881975086</v>
      </c>
      <c r="H427" s="212">
        <f t="shared" si="7"/>
        <v>6644.0786142838706</v>
      </c>
      <c r="I427" s="212">
        <f t="shared" si="7"/>
        <v>20704.182758099145</v>
      </c>
      <c r="J427" s="212">
        <f t="shared" si="7"/>
        <v>9152.0520262024183</v>
      </c>
      <c r="K427" s="212">
        <f t="shared" si="7"/>
        <v>23350.851043897939</v>
      </c>
      <c r="L427" s="212">
        <f t="shared" si="7"/>
        <v>7861.2133059890566</v>
      </c>
      <c r="M427" s="212">
        <f t="shared" si="7"/>
        <v>10050.135797319052</v>
      </c>
      <c r="N427" s="212">
        <f t="shared" si="7"/>
        <v>19273.896065946159</v>
      </c>
      <c r="O427" s="212">
        <f t="shared" si="7"/>
        <v>44680.170922383375</v>
      </c>
      <c r="P427" s="212">
        <f t="shared" si="7"/>
        <v>5268.5367062564255</v>
      </c>
      <c r="Q427" s="212">
        <f t="shared" si="7"/>
        <v>8167.3437805140929</v>
      </c>
      <c r="R427" s="212">
        <f t="shared" si="7"/>
        <v>19194.814532073695</v>
      </c>
      <c r="S427" s="212">
        <f t="shared" si="7"/>
        <v>6696.1234243007711</v>
      </c>
      <c r="T427" s="212">
        <f t="shared" si="7"/>
        <v>12519.948080886641</v>
      </c>
      <c r="U427" s="212">
        <f t="shared" si="7"/>
        <v>11793.101299047497</v>
      </c>
      <c r="V427" s="212">
        <f t="shared" si="7"/>
        <v>6587.0992250542313</v>
      </c>
      <c r="W427" s="212">
        <f t="shared" si="7"/>
        <v>23078.891678798558</v>
      </c>
      <c r="X427" s="212">
        <f t="shared" si="7"/>
        <v>3474.2525164813533</v>
      </c>
      <c r="Y427" s="212">
        <f t="shared" si="7"/>
        <v>3589.3184125406005</v>
      </c>
      <c r="Z427" s="212">
        <f t="shared" si="7"/>
        <v>19950.313574661643</v>
      </c>
      <c r="AA427" s="212">
        <f t="shared" si="7"/>
        <v>9815.9028073483423</v>
      </c>
      <c r="AB427" s="212">
        <f t="shared" si="7"/>
        <v>15023.270347383637</v>
      </c>
      <c r="AC427" s="212">
        <f t="shared" si="7"/>
        <v>50087.313877124878</v>
      </c>
      <c r="AD427" s="212">
        <f t="shared" si="7"/>
        <v>4541.7447870416618</v>
      </c>
      <c r="AE427" s="212">
        <f t="shared" si="7"/>
        <v>9129.4834248824282</v>
      </c>
      <c r="AF427" s="212">
        <f t="shared" si="7"/>
        <v>8734.7233104271272</v>
      </c>
    </row>
    <row r="428" spans="4:32" x14ac:dyDescent="0.25">
      <c r="D428" s="212">
        <f t="shared" si="8"/>
        <v>2025</v>
      </c>
      <c r="E428" s="212"/>
      <c r="F428" s="212">
        <f t="shared" si="9"/>
        <v>4097.8174931837129</v>
      </c>
      <c r="G428" s="212">
        <f t="shared" si="7"/>
        <v>31852.059576563763</v>
      </c>
      <c r="H428" s="212">
        <f t="shared" si="7"/>
        <v>6713.8844579392699</v>
      </c>
      <c r="I428" s="212">
        <f t="shared" si="7"/>
        <v>21006.285121873843</v>
      </c>
      <c r="J428" s="212">
        <f t="shared" si="7"/>
        <v>9187.5431298828007</v>
      </c>
      <c r="K428" s="212">
        <f t="shared" si="7"/>
        <v>23395.638494322193</v>
      </c>
      <c r="L428" s="212">
        <f t="shared" si="7"/>
        <v>7908.4666969726177</v>
      </c>
      <c r="M428" s="212">
        <f t="shared" si="7"/>
        <v>10266.457423910666</v>
      </c>
      <c r="N428" s="212">
        <f t="shared" si="7"/>
        <v>19451.441533637142</v>
      </c>
      <c r="O428" s="212">
        <f t="shared" si="7"/>
        <v>44902.30121285763</v>
      </c>
      <c r="P428" s="212">
        <f t="shared" si="7"/>
        <v>5248.2346559944235</v>
      </c>
      <c r="Q428" s="212">
        <f t="shared" si="7"/>
        <v>8178.1343230099019</v>
      </c>
      <c r="R428" s="212">
        <f t="shared" si="7"/>
        <v>19251.746703873712</v>
      </c>
      <c r="S428" s="212">
        <f t="shared" si="7"/>
        <v>6706.064317982944</v>
      </c>
      <c r="T428" s="212">
        <f t="shared" si="7"/>
        <v>12564.401454365126</v>
      </c>
      <c r="U428" s="212">
        <f t="shared" si="7"/>
        <v>12176.672739621776</v>
      </c>
      <c r="V428" s="212">
        <f t="shared" si="7"/>
        <v>6690.206457005148</v>
      </c>
      <c r="W428" s="212">
        <f t="shared" si="7"/>
        <v>23325.44857532145</v>
      </c>
      <c r="X428" s="212">
        <f t="shared" si="7"/>
        <v>3453.0561519012467</v>
      </c>
      <c r="Y428" s="212">
        <f t="shared" si="7"/>
        <v>3593.2336283761938</v>
      </c>
      <c r="Z428" s="212">
        <f t="shared" si="7"/>
        <v>20032.976417551181</v>
      </c>
      <c r="AA428" s="212">
        <f t="shared" si="7"/>
        <v>9966.8983639762355</v>
      </c>
      <c r="AB428" s="212">
        <f t="shared" si="7"/>
        <v>15131.639326804063</v>
      </c>
      <c r="AC428" s="212">
        <f t="shared" si="7"/>
        <v>50179.00877432523</v>
      </c>
      <c r="AD428" s="212">
        <f t="shared" si="7"/>
        <v>4487.7392571220607</v>
      </c>
      <c r="AE428" s="212">
        <f t="shared" si="7"/>
        <v>9115.5889352942741</v>
      </c>
      <c r="AF428" s="212">
        <f t="shared" si="7"/>
        <v>8754.2485356774523</v>
      </c>
    </row>
    <row r="429" spans="4:32" x14ac:dyDescent="0.25">
      <c r="D429" s="212">
        <f t="shared" si="8"/>
        <v>2026</v>
      </c>
      <c r="E429" s="212"/>
      <c r="F429" s="212">
        <f t="shared" si="9"/>
        <v>4071.2855518782799</v>
      </c>
      <c r="G429" s="212">
        <f t="shared" si="7"/>
        <v>32251.978097322644</v>
      </c>
      <c r="H429" s="212">
        <f t="shared" si="7"/>
        <v>6785.1689115807949</v>
      </c>
      <c r="I429" s="212">
        <f t="shared" si="7"/>
        <v>21298.716642618321</v>
      </c>
      <c r="J429" s="212">
        <f t="shared" si="7"/>
        <v>9212.2385158919224</v>
      </c>
      <c r="K429" s="212">
        <f t="shared" si="7"/>
        <v>23428.147546670902</v>
      </c>
      <c r="L429" s="212">
        <f t="shared" si="7"/>
        <v>7959.1536370694675</v>
      </c>
      <c r="M429" s="212">
        <f t="shared" si="7"/>
        <v>10485.406420726447</v>
      </c>
      <c r="N429" s="212">
        <f t="shared" si="7"/>
        <v>19620.731069588914</v>
      </c>
      <c r="O429" s="212">
        <f t="shared" si="7"/>
        <v>45100.925860002273</v>
      </c>
      <c r="P429" s="212">
        <f t="shared" si="7"/>
        <v>5230.5724952967812</v>
      </c>
      <c r="Q429" s="212">
        <f t="shared" si="7"/>
        <v>8194.6439537155584</v>
      </c>
      <c r="R429" s="212">
        <f t="shared" si="7"/>
        <v>19298.387975104797</v>
      </c>
      <c r="S429" s="212">
        <f t="shared" si="7"/>
        <v>6714.4795545765155</v>
      </c>
      <c r="T429" s="212">
        <f t="shared" si="7"/>
        <v>12611.186151635804</v>
      </c>
      <c r="U429" s="212">
        <f t="shared" si="7"/>
        <v>12560.025725674543</v>
      </c>
      <c r="V429" s="212">
        <f t="shared" si="7"/>
        <v>6790.5679573132775</v>
      </c>
      <c r="W429" s="212">
        <f t="shared" si="7"/>
        <v>23598.151266971763</v>
      </c>
      <c r="X429" s="212">
        <f t="shared" si="7"/>
        <v>3432.8614744730353</v>
      </c>
      <c r="Y429" s="212">
        <f t="shared" si="7"/>
        <v>3592.076489767951</v>
      </c>
      <c r="Z429" s="212">
        <f t="shared" si="7"/>
        <v>20097.737857531662</v>
      </c>
      <c r="AA429" s="212">
        <f t="shared" si="7"/>
        <v>10116.91521766909</v>
      </c>
      <c r="AB429" s="212">
        <f t="shared" si="7"/>
        <v>15238.132304181954</v>
      </c>
      <c r="AC429" s="212">
        <f t="shared" si="7"/>
        <v>50257.9344469559</v>
      </c>
      <c r="AD429" s="212">
        <f t="shared" si="7"/>
        <v>4428.5240507069921</v>
      </c>
      <c r="AE429" s="212">
        <f t="shared" si="7"/>
        <v>9094.705564366086</v>
      </c>
      <c r="AF429" s="212">
        <f t="shared" si="7"/>
        <v>8770.0574256926066</v>
      </c>
    </row>
    <row r="430" spans="4:32" x14ac:dyDescent="0.25">
      <c r="D430" s="212">
        <f t="shared" si="8"/>
        <v>2027</v>
      </c>
      <c r="E430" s="212"/>
      <c r="F430" s="212">
        <f t="shared" si="9"/>
        <v>4038.2645429119134</v>
      </c>
      <c r="G430" s="212">
        <f t="shared" si="7"/>
        <v>32632.717069086932</v>
      </c>
      <c r="H430" s="212">
        <f t="shared" si="7"/>
        <v>6841.4131874571758</v>
      </c>
      <c r="I430" s="212">
        <f t="shared" si="7"/>
        <v>21583.56721226481</v>
      </c>
      <c r="J430" s="212">
        <f t="shared" si="7"/>
        <v>9234.4111086790053</v>
      </c>
      <c r="K430" s="212">
        <f t="shared" si="7"/>
        <v>23454.425710388248</v>
      </c>
      <c r="L430" s="212">
        <f t="shared" si="7"/>
        <v>8000.171631665833</v>
      </c>
      <c r="M430" s="212">
        <f t="shared" si="7"/>
        <v>10708.018062316709</v>
      </c>
      <c r="N430" s="212">
        <f t="shared" si="7"/>
        <v>19778.951877112078</v>
      </c>
      <c r="O430" s="212">
        <f t="shared" si="7"/>
        <v>45283.365669352643</v>
      </c>
      <c r="P430" s="212">
        <f t="shared" si="7"/>
        <v>5203.8909681935884</v>
      </c>
      <c r="Q430" s="212">
        <f t="shared" si="7"/>
        <v>8199.7022445987568</v>
      </c>
      <c r="R430" s="212">
        <f t="shared" si="7"/>
        <v>19350.104761636001</v>
      </c>
      <c r="S430" s="212">
        <f t="shared" si="7"/>
        <v>6723.1379627441274</v>
      </c>
      <c r="T430" s="212">
        <f t="shared" si="7"/>
        <v>12658.687358641102</v>
      </c>
      <c r="U430" s="212">
        <f t="shared" si="7"/>
        <v>12942.989141147522</v>
      </c>
      <c r="V430" s="212">
        <f t="shared" si="7"/>
        <v>6887.7640277246155</v>
      </c>
      <c r="W430" s="212">
        <f t="shared" si="7"/>
        <v>23857.540373346521</v>
      </c>
      <c r="X430" s="212">
        <f t="shared" si="7"/>
        <v>3402.699343006002</v>
      </c>
      <c r="Y430" s="212">
        <f t="shared" si="7"/>
        <v>3588.1963064069168</v>
      </c>
      <c r="Z430" s="212">
        <f t="shared" si="7"/>
        <v>20156.552092732491</v>
      </c>
      <c r="AA430" s="212">
        <f t="shared" si="7"/>
        <v>10263.765251179833</v>
      </c>
      <c r="AB430" s="212">
        <f t="shared" ref="AB430:AF430" si="10">SUMIFS(AB$9:AB$416,$D$9:$D$416,$D430)</f>
        <v>15338.632021008409</v>
      </c>
      <c r="AC430" s="212">
        <f t="shared" si="10"/>
        <v>50321.399502207714</v>
      </c>
      <c r="AD430" s="212">
        <f t="shared" si="10"/>
        <v>4377.7418480824581</v>
      </c>
      <c r="AE430" s="212">
        <f t="shared" si="10"/>
        <v>9071.0588922208808</v>
      </c>
      <c r="AF430" s="212">
        <f t="shared" si="10"/>
        <v>8785.9930202898777</v>
      </c>
    </row>
    <row r="431" spans="4:32" x14ac:dyDescent="0.25">
      <c r="D431" s="212">
        <f t="shared" si="8"/>
        <v>2028</v>
      </c>
      <c r="E431" s="212"/>
      <c r="F431" s="212">
        <f t="shared" si="9"/>
        <v>4008.054832832247</v>
      </c>
      <c r="G431" s="212">
        <f t="shared" si="9"/>
        <v>33000.454289908084</v>
      </c>
      <c r="H431" s="212">
        <f t="shared" si="9"/>
        <v>6893.9130380183051</v>
      </c>
      <c r="I431" s="212">
        <f t="shared" si="9"/>
        <v>21859.541481781253</v>
      </c>
      <c r="J431" s="212">
        <f t="shared" si="9"/>
        <v>9255.2209237289171</v>
      </c>
      <c r="K431" s="212">
        <f t="shared" si="9"/>
        <v>23471.694484814365</v>
      </c>
      <c r="L431" s="212">
        <f t="shared" si="9"/>
        <v>8048.7860564388702</v>
      </c>
      <c r="M431" s="212">
        <f t="shared" si="9"/>
        <v>10928.062615360204</v>
      </c>
      <c r="N431" s="212">
        <f t="shared" si="9"/>
        <v>19935.904230479722</v>
      </c>
      <c r="O431" s="212">
        <f t="shared" si="9"/>
        <v>45456.222991230577</v>
      </c>
      <c r="P431" s="212">
        <f t="shared" si="9"/>
        <v>5179.109412530097</v>
      </c>
      <c r="Q431" s="212">
        <f t="shared" si="9"/>
        <v>8198.5945461262527</v>
      </c>
      <c r="R431" s="212">
        <f t="shared" si="9"/>
        <v>19396.350725564764</v>
      </c>
      <c r="S431" s="212">
        <f t="shared" si="9"/>
        <v>6726.3413303023235</v>
      </c>
      <c r="T431" s="212">
        <f t="shared" si="9"/>
        <v>12692.570266009763</v>
      </c>
      <c r="U431" s="212">
        <f t="shared" si="9"/>
        <v>13327.408885746003</v>
      </c>
      <c r="V431" s="212">
        <f t="shared" ref="V431:AF444" si="11">SUMIFS(V$9:V$416,$D$9:$D$416,$D431)</f>
        <v>6983.7852490218829</v>
      </c>
      <c r="W431" s="212">
        <f t="shared" si="11"/>
        <v>24117.193828052848</v>
      </c>
      <c r="X431" s="212">
        <f t="shared" si="11"/>
        <v>3372.8540760028191</v>
      </c>
      <c r="Y431" s="212">
        <f t="shared" si="11"/>
        <v>3586.5380859381403</v>
      </c>
      <c r="Z431" s="212">
        <f t="shared" si="11"/>
        <v>20212.406452671235</v>
      </c>
      <c r="AA431" s="212">
        <f t="shared" si="11"/>
        <v>10418.40798074844</v>
      </c>
      <c r="AB431" s="212">
        <f t="shared" si="11"/>
        <v>15436.760592749697</v>
      </c>
      <c r="AC431" s="212">
        <f t="shared" si="11"/>
        <v>50361.373284309833</v>
      </c>
      <c r="AD431" s="212">
        <f t="shared" si="11"/>
        <v>4316.5997226848885</v>
      </c>
      <c r="AE431" s="212">
        <f t="shared" si="11"/>
        <v>9051.7879091075374</v>
      </c>
      <c r="AF431" s="212">
        <f t="shared" si="11"/>
        <v>8800.4849483987418</v>
      </c>
    </row>
    <row r="432" spans="4:32" x14ac:dyDescent="0.25">
      <c r="D432" s="212">
        <f t="shared" si="8"/>
        <v>2029</v>
      </c>
      <c r="E432" s="212"/>
      <c r="F432" s="212">
        <f t="shared" si="9"/>
        <v>3972.76304405889</v>
      </c>
      <c r="G432" s="212">
        <f t="shared" si="9"/>
        <v>33361.939600836566</v>
      </c>
      <c r="H432" s="212">
        <f t="shared" si="9"/>
        <v>6947.482436084113</v>
      </c>
      <c r="I432" s="212">
        <f t="shared" si="9"/>
        <v>22128.342925136079</v>
      </c>
      <c r="J432" s="212">
        <f t="shared" si="9"/>
        <v>9265.638056052554</v>
      </c>
      <c r="K432" s="212">
        <f t="shared" si="9"/>
        <v>23483.704130886796</v>
      </c>
      <c r="L432" s="212">
        <f t="shared" si="9"/>
        <v>8091.0612494140687</v>
      </c>
      <c r="M432" s="212">
        <f t="shared" si="9"/>
        <v>11154.566873680365</v>
      </c>
      <c r="N432" s="212">
        <f t="shared" si="9"/>
        <v>20083.076137576601</v>
      </c>
      <c r="O432" s="212">
        <f t="shared" si="9"/>
        <v>45613.062320609075</v>
      </c>
      <c r="P432" s="212">
        <f t="shared" si="9"/>
        <v>5146.3379973240035</v>
      </c>
      <c r="Q432" s="212">
        <f t="shared" si="9"/>
        <v>8196.7309219715917</v>
      </c>
      <c r="R432" s="212">
        <f t="shared" si="9"/>
        <v>19433.201609815242</v>
      </c>
      <c r="S432" s="212">
        <f t="shared" si="9"/>
        <v>6725.3776053960582</v>
      </c>
      <c r="T432" s="212">
        <f t="shared" si="9"/>
        <v>12726.545314071936</v>
      </c>
      <c r="U432" s="212">
        <f t="shared" si="9"/>
        <v>13714.867796911789</v>
      </c>
      <c r="V432" s="212">
        <f t="shared" si="11"/>
        <v>7082.855605147166</v>
      </c>
      <c r="W432" s="212">
        <f t="shared" si="11"/>
        <v>24388.64122835689</v>
      </c>
      <c r="X432" s="212">
        <f t="shared" si="11"/>
        <v>3335.4724780082624</v>
      </c>
      <c r="Y432" s="212">
        <f t="shared" si="11"/>
        <v>3588.2911317050011</v>
      </c>
      <c r="Z432" s="212">
        <f t="shared" si="11"/>
        <v>20251.260999248916</v>
      </c>
      <c r="AA432" s="212">
        <f t="shared" si="11"/>
        <v>10570.052457213731</v>
      </c>
      <c r="AB432" s="212">
        <f t="shared" si="11"/>
        <v>15526.784011803386</v>
      </c>
      <c r="AC432" s="212">
        <f t="shared" si="11"/>
        <v>50415.875195741501</v>
      </c>
      <c r="AD432" s="212">
        <f t="shared" si="11"/>
        <v>4252.564937153692</v>
      </c>
      <c r="AE432" s="212">
        <f t="shared" si="11"/>
        <v>9029.7616182197416</v>
      </c>
      <c r="AF432" s="212">
        <f t="shared" si="11"/>
        <v>8806.4783863694593</v>
      </c>
    </row>
    <row r="433" spans="4:32" x14ac:dyDescent="0.25">
      <c r="D433" s="212">
        <f t="shared" si="8"/>
        <v>2030</v>
      </c>
      <c r="E433" s="212"/>
      <c r="F433" s="212">
        <f t="shared" si="9"/>
        <v>3933.9259067150961</v>
      </c>
      <c r="G433" s="212">
        <f t="shared" si="9"/>
        <v>33711.141095985382</v>
      </c>
      <c r="H433" s="212">
        <f t="shared" si="9"/>
        <v>6998.8448522967328</v>
      </c>
      <c r="I433" s="212">
        <f t="shared" si="9"/>
        <v>22392.739874758499</v>
      </c>
      <c r="J433" s="212">
        <f t="shared" si="9"/>
        <v>9267.7339987523937</v>
      </c>
      <c r="K433" s="212">
        <f t="shared" si="9"/>
        <v>23491.217786409612</v>
      </c>
      <c r="L433" s="212">
        <f t="shared" si="9"/>
        <v>8139.5775285721265</v>
      </c>
      <c r="M433" s="212">
        <f t="shared" si="9"/>
        <v>11377.013069210665</v>
      </c>
      <c r="N433" s="212">
        <f t="shared" si="9"/>
        <v>20226.462381912599</v>
      </c>
      <c r="O433" s="212">
        <f t="shared" si="9"/>
        <v>45749.835840324769</v>
      </c>
      <c r="P433" s="212">
        <f t="shared" si="9"/>
        <v>5113.5457236783714</v>
      </c>
      <c r="Q433" s="212">
        <f t="shared" si="9"/>
        <v>8196.7870800318578</v>
      </c>
      <c r="R433" s="212">
        <f t="shared" si="9"/>
        <v>19457.310006610049</v>
      </c>
      <c r="S433" s="212">
        <f t="shared" si="9"/>
        <v>6725.4752989500166</v>
      </c>
      <c r="T433" s="212">
        <f t="shared" si="9"/>
        <v>12753.787983472139</v>
      </c>
      <c r="U433" s="212">
        <f t="shared" si="9"/>
        <v>14106.45431572766</v>
      </c>
      <c r="V433" s="212">
        <f t="shared" si="11"/>
        <v>7180.5590865563918</v>
      </c>
      <c r="W433" s="212">
        <f t="shared" si="11"/>
        <v>24645.951718861907</v>
      </c>
      <c r="X433" s="212">
        <f t="shared" si="11"/>
        <v>3301.926934847661</v>
      </c>
      <c r="Y433" s="212">
        <f t="shared" si="11"/>
        <v>3592.6092301249782</v>
      </c>
      <c r="Z433" s="212">
        <f t="shared" si="11"/>
        <v>20296.114799740189</v>
      </c>
      <c r="AA433" s="212">
        <f t="shared" si="11"/>
        <v>10723.231546806623</v>
      </c>
      <c r="AB433" s="212">
        <f t="shared" si="11"/>
        <v>15599.11679181376</v>
      </c>
      <c r="AC433" s="212">
        <f t="shared" si="11"/>
        <v>50456.935032237823</v>
      </c>
      <c r="AD433" s="212">
        <f t="shared" si="11"/>
        <v>4190.5381556004704</v>
      </c>
      <c r="AE433" s="212">
        <f t="shared" si="11"/>
        <v>9003.7196048382484</v>
      </c>
      <c r="AF433" s="212">
        <f t="shared" si="11"/>
        <v>8811.0239261832176</v>
      </c>
    </row>
    <row r="434" spans="4:32" x14ac:dyDescent="0.25">
      <c r="D434" s="212">
        <f t="shared" si="8"/>
        <v>2031</v>
      </c>
      <c r="E434" s="212"/>
      <c r="F434" s="212">
        <f t="shared" si="9"/>
        <v>3891.7609198033665</v>
      </c>
      <c r="G434" s="212">
        <f t="shared" si="9"/>
        <v>34049.852323920801</v>
      </c>
      <c r="H434" s="212">
        <f t="shared" si="9"/>
        <v>7053.4599688363332</v>
      </c>
      <c r="I434" s="212">
        <f t="shared" si="9"/>
        <v>22659.203869152512</v>
      </c>
      <c r="J434" s="212">
        <f t="shared" si="9"/>
        <v>9261.5435786063917</v>
      </c>
      <c r="K434" s="212">
        <f t="shared" si="9"/>
        <v>23492.094130442209</v>
      </c>
      <c r="L434" s="212">
        <f t="shared" si="9"/>
        <v>8175.231652076397</v>
      </c>
      <c r="M434" s="212">
        <f t="shared" si="9"/>
        <v>11599.388351926824</v>
      </c>
      <c r="N434" s="212">
        <f t="shared" si="9"/>
        <v>20369.918013405713</v>
      </c>
      <c r="O434" s="212">
        <f t="shared" si="9"/>
        <v>45877.288601837536</v>
      </c>
      <c r="P434" s="212">
        <f t="shared" si="9"/>
        <v>5074.2569618100451</v>
      </c>
      <c r="Q434" s="212">
        <f t="shared" si="9"/>
        <v>8203.8357722637502</v>
      </c>
      <c r="R434" s="212">
        <f t="shared" si="9"/>
        <v>19480.669762122634</v>
      </c>
      <c r="S434" s="212">
        <f t="shared" si="9"/>
        <v>6727.3907280376861</v>
      </c>
      <c r="T434" s="212">
        <f t="shared" si="9"/>
        <v>12777.261355017316</v>
      </c>
      <c r="U434" s="212">
        <f t="shared" si="9"/>
        <v>14505.236233000674</v>
      </c>
      <c r="V434" s="212">
        <f t="shared" si="11"/>
        <v>7273.6198820644213</v>
      </c>
      <c r="W434" s="212">
        <f t="shared" si="11"/>
        <v>24894.346667552018</v>
      </c>
      <c r="X434" s="212">
        <f t="shared" si="11"/>
        <v>3264.5659068622631</v>
      </c>
      <c r="Y434" s="212">
        <f t="shared" si="11"/>
        <v>3597.1500036692532</v>
      </c>
      <c r="Z434" s="212">
        <f t="shared" si="11"/>
        <v>20329.804354547672</v>
      </c>
      <c r="AA434" s="212">
        <f t="shared" si="11"/>
        <v>10880.716136323845</v>
      </c>
      <c r="AB434" s="212">
        <f t="shared" si="11"/>
        <v>15660.116869114352</v>
      </c>
      <c r="AC434" s="212">
        <f t="shared" si="11"/>
        <v>50475.154926003284</v>
      </c>
      <c r="AD434" s="212">
        <f t="shared" si="11"/>
        <v>4129.3615524665547</v>
      </c>
      <c r="AE434" s="212">
        <f t="shared" si="11"/>
        <v>8973.8523657490787</v>
      </c>
      <c r="AF434" s="212">
        <f t="shared" si="11"/>
        <v>8817.8177091411944</v>
      </c>
    </row>
    <row r="435" spans="4:32" x14ac:dyDescent="0.25">
      <c r="D435" s="212">
        <f t="shared" si="8"/>
        <v>2032</v>
      </c>
      <c r="E435" s="212"/>
      <c r="F435" s="212">
        <f t="shared" si="9"/>
        <v>3848.2221253112143</v>
      </c>
      <c r="G435" s="212">
        <f t="shared" si="9"/>
        <v>34384.571614553817</v>
      </c>
      <c r="H435" s="212">
        <f t="shared" si="9"/>
        <v>7100.9615378962681</v>
      </c>
      <c r="I435" s="212">
        <f t="shared" si="9"/>
        <v>22924.25900132785</v>
      </c>
      <c r="J435" s="212">
        <f t="shared" si="9"/>
        <v>9244.3830494848244</v>
      </c>
      <c r="K435" s="212">
        <f t="shared" si="9"/>
        <v>23488.307737423016</v>
      </c>
      <c r="L435" s="212">
        <f t="shared" si="9"/>
        <v>8216.4871466176592</v>
      </c>
      <c r="M435" s="212">
        <f t="shared" si="9"/>
        <v>11829.058017240779</v>
      </c>
      <c r="N435" s="212">
        <f t="shared" si="9"/>
        <v>20511.049204725496</v>
      </c>
      <c r="O435" s="212">
        <f t="shared" si="9"/>
        <v>45982.955090462259</v>
      </c>
      <c r="P435" s="212">
        <f t="shared" si="9"/>
        <v>5037.2347246842855</v>
      </c>
      <c r="Q435" s="212">
        <f t="shared" si="9"/>
        <v>8194.096091042391</v>
      </c>
      <c r="R435" s="212">
        <f t="shared" si="9"/>
        <v>19489.772460653716</v>
      </c>
      <c r="S435" s="212">
        <f t="shared" si="9"/>
        <v>6724.9900351638153</v>
      </c>
      <c r="T435" s="212">
        <f t="shared" si="9"/>
        <v>12781.497627822266</v>
      </c>
      <c r="U435" s="212">
        <f t="shared" si="9"/>
        <v>14903.642244207709</v>
      </c>
      <c r="V435" s="212">
        <f t="shared" si="11"/>
        <v>7363.3059887793061</v>
      </c>
      <c r="W435" s="212">
        <f t="shared" si="11"/>
        <v>25147.827594356528</v>
      </c>
      <c r="X435" s="212">
        <f t="shared" si="11"/>
        <v>3231.6329964941806</v>
      </c>
      <c r="Y435" s="212">
        <f t="shared" si="11"/>
        <v>3596.0774167855998</v>
      </c>
      <c r="Z435" s="212">
        <f t="shared" si="11"/>
        <v>20353.074637624319</v>
      </c>
      <c r="AA435" s="212">
        <f t="shared" si="11"/>
        <v>11032.787296610035</v>
      </c>
      <c r="AB435" s="212">
        <f t="shared" si="11"/>
        <v>15720.11727913209</v>
      </c>
      <c r="AC435" s="212">
        <f t="shared" si="11"/>
        <v>50478.972337715866</v>
      </c>
      <c r="AD435" s="212">
        <f t="shared" si="11"/>
        <v>4064.4764841872416</v>
      </c>
      <c r="AE435" s="212">
        <f t="shared" si="11"/>
        <v>8944.3329078326078</v>
      </c>
      <c r="AF435" s="212">
        <f t="shared" si="11"/>
        <v>8820.1466059347676</v>
      </c>
    </row>
    <row r="436" spans="4:32" x14ac:dyDescent="0.25">
      <c r="D436" s="212">
        <f t="shared" si="8"/>
        <v>2033</v>
      </c>
      <c r="E436" s="212"/>
      <c r="F436" s="212">
        <f t="shared" si="9"/>
        <v>3797.1070819777815</v>
      </c>
      <c r="G436" s="212">
        <f t="shared" si="9"/>
        <v>34705.013947003943</v>
      </c>
      <c r="H436" s="212">
        <f t="shared" si="9"/>
        <v>7145.8627199192024</v>
      </c>
      <c r="I436" s="212">
        <f t="shared" si="9"/>
        <v>23185.907598784353</v>
      </c>
      <c r="J436" s="212">
        <f t="shared" si="9"/>
        <v>9228.530751484881</v>
      </c>
      <c r="K436" s="212">
        <f t="shared" si="9"/>
        <v>23480.958654150021</v>
      </c>
      <c r="L436" s="212">
        <f t="shared" si="9"/>
        <v>8249.4305135402665</v>
      </c>
      <c r="M436" s="212">
        <f t="shared" si="9"/>
        <v>12073.303901676898</v>
      </c>
      <c r="N436" s="212">
        <f t="shared" si="9"/>
        <v>20640.008750830159</v>
      </c>
      <c r="O436" s="212">
        <f t="shared" si="9"/>
        <v>46076.79898429352</v>
      </c>
      <c r="P436" s="212">
        <f t="shared" si="9"/>
        <v>4999.1570159069879</v>
      </c>
      <c r="Q436" s="212">
        <f t="shared" si="9"/>
        <v>8181.9840842812928</v>
      </c>
      <c r="R436" s="212">
        <f t="shared" si="9"/>
        <v>19487.216813351555</v>
      </c>
      <c r="S436" s="212">
        <f t="shared" si="9"/>
        <v>6729.9482151217808</v>
      </c>
      <c r="T436" s="212">
        <f t="shared" si="9"/>
        <v>12780.927587906257</v>
      </c>
      <c r="U436" s="212">
        <f t="shared" si="9"/>
        <v>15316.126481666932</v>
      </c>
      <c r="V436" s="212">
        <f t="shared" si="11"/>
        <v>7453.1679229999281</v>
      </c>
      <c r="W436" s="212">
        <f t="shared" si="11"/>
        <v>25403.474433043579</v>
      </c>
      <c r="X436" s="212">
        <f t="shared" si="11"/>
        <v>3193.0399798790199</v>
      </c>
      <c r="Y436" s="212">
        <f t="shared" si="11"/>
        <v>3594.2550886945655</v>
      </c>
      <c r="Z436" s="212">
        <f t="shared" si="11"/>
        <v>20371.573551475271</v>
      </c>
      <c r="AA436" s="212">
        <f t="shared" si="11"/>
        <v>11184.183079570004</v>
      </c>
      <c r="AB436" s="212">
        <f t="shared" si="11"/>
        <v>15776.793074431866</v>
      </c>
      <c r="AC436" s="212">
        <f t="shared" si="11"/>
        <v>50475.601162276755</v>
      </c>
      <c r="AD436" s="212">
        <f t="shared" si="11"/>
        <v>3990.3071201761886</v>
      </c>
      <c r="AE436" s="212">
        <f t="shared" si="11"/>
        <v>8909.0489224403354</v>
      </c>
      <c r="AF436" s="212">
        <f t="shared" si="11"/>
        <v>8824.0540727867865</v>
      </c>
    </row>
    <row r="437" spans="4:32" x14ac:dyDescent="0.25">
      <c r="D437" s="212">
        <f t="shared" si="8"/>
        <v>2034</v>
      </c>
      <c r="E437" s="212"/>
      <c r="F437" s="212">
        <f t="shared" si="9"/>
        <v>3744.6570826520201</v>
      </c>
      <c r="G437" s="212">
        <f t="shared" si="9"/>
        <v>35023.362885670314</v>
      </c>
      <c r="H437" s="212">
        <f t="shared" si="9"/>
        <v>7192.0718056166952</v>
      </c>
      <c r="I437" s="212">
        <f t="shared" si="9"/>
        <v>23449.490882176819</v>
      </c>
      <c r="J437" s="212">
        <f t="shared" si="9"/>
        <v>9209.1334582762465</v>
      </c>
      <c r="K437" s="212">
        <f t="shared" si="9"/>
        <v>23463.84252005638</v>
      </c>
      <c r="L437" s="212">
        <f t="shared" si="9"/>
        <v>8281.4231732060325</v>
      </c>
      <c r="M437" s="212">
        <f t="shared" si="9"/>
        <v>12318.654806069353</v>
      </c>
      <c r="N437" s="212">
        <f t="shared" si="9"/>
        <v>20760.982215862085</v>
      </c>
      <c r="O437" s="212">
        <f t="shared" si="9"/>
        <v>46161.060183576352</v>
      </c>
      <c r="P437" s="212">
        <f t="shared" si="9"/>
        <v>4957.6967169789314</v>
      </c>
      <c r="Q437" s="212">
        <f t="shared" si="9"/>
        <v>8171.9283089845367</v>
      </c>
      <c r="R437" s="212">
        <f t="shared" si="9"/>
        <v>19473.256333664169</v>
      </c>
      <c r="S437" s="212">
        <f t="shared" si="9"/>
        <v>6732.5833581279321</v>
      </c>
      <c r="T437" s="212">
        <f t="shared" si="9"/>
        <v>12774.466240915535</v>
      </c>
      <c r="U437" s="212">
        <f t="shared" si="9"/>
        <v>15725.944564431606</v>
      </c>
      <c r="V437" s="212">
        <f t="shared" si="11"/>
        <v>7535.9391827816034</v>
      </c>
      <c r="W437" s="212">
        <f t="shared" si="11"/>
        <v>25653.651789106829</v>
      </c>
      <c r="X437" s="212">
        <f t="shared" si="11"/>
        <v>3158.0130437924081</v>
      </c>
      <c r="Y437" s="212">
        <f t="shared" si="11"/>
        <v>3592.9106573137333</v>
      </c>
      <c r="Z437" s="212">
        <f t="shared" si="11"/>
        <v>20384.913564471251</v>
      </c>
      <c r="AA437" s="212">
        <f t="shared" si="11"/>
        <v>11335.407111520261</v>
      </c>
      <c r="AB437" s="212">
        <f t="shared" si="11"/>
        <v>15832.820817562691</v>
      </c>
      <c r="AC437" s="212">
        <f t="shared" si="11"/>
        <v>50465.032565952817</v>
      </c>
      <c r="AD437" s="212">
        <f t="shared" si="11"/>
        <v>3924.220783352237</v>
      </c>
      <c r="AE437" s="212">
        <f t="shared" si="11"/>
        <v>8876.341111477579</v>
      </c>
      <c r="AF437" s="212">
        <f t="shared" si="11"/>
        <v>8827.8184743976799</v>
      </c>
    </row>
    <row r="438" spans="4:32" x14ac:dyDescent="0.25">
      <c r="D438" s="212">
        <f t="shared" si="8"/>
        <v>2035</v>
      </c>
      <c r="E438" s="212"/>
      <c r="F438" s="212">
        <f t="shared" si="9"/>
        <v>3692.3780483582204</v>
      </c>
      <c r="G438" s="212">
        <f t="shared" si="9"/>
        <v>35340.604792532416</v>
      </c>
      <c r="H438" s="212">
        <f t="shared" si="9"/>
        <v>7236.5076771087188</v>
      </c>
      <c r="I438" s="212">
        <f t="shared" si="9"/>
        <v>23712.365778394782</v>
      </c>
      <c r="J438" s="212">
        <f t="shared" si="9"/>
        <v>9191.4225532072996</v>
      </c>
      <c r="K438" s="212">
        <f t="shared" si="9"/>
        <v>23434.972088314669</v>
      </c>
      <c r="L438" s="212">
        <f t="shared" si="9"/>
        <v>8311.5124882494874</v>
      </c>
      <c r="M438" s="212">
        <f t="shared" si="9"/>
        <v>12558.796442547809</v>
      </c>
      <c r="N438" s="212">
        <f t="shared" si="9"/>
        <v>20876.528421640403</v>
      </c>
      <c r="O438" s="212">
        <f t="shared" si="9"/>
        <v>46240.192414262136</v>
      </c>
      <c r="P438" s="212">
        <f t="shared" si="9"/>
        <v>4917.3801455458024</v>
      </c>
      <c r="Q438" s="212">
        <f t="shared" si="9"/>
        <v>8155.1521667131483</v>
      </c>
      <c r="R438" s="212">
        <f t="shared" si="9"/>
        <v>19452.743575753244</v>
      </c>
      <c r="S438" s="212">
        <f t="shared" si="9"/>
        <v>6736.9187894285906</v>
      </c>
      <c r="T438" s="212">
        <f t="shared" si="9"/>
        <v>12767.911476688569</v>
      </c>
      <c r="U438" s="212">
        <f t="shared" si="9"/>
        <v>16152.846321663901</v>
      </c>
      <c r="V438" s="212">
        <f t="shared" si="11"/>
        <v>7623.4011556687465</v>
      </c>
      <c r="W438" s="212">
        <f t="shared" si="11"/>
        <v>25888.873334561951</v>
      </c>
      <c r="X438" s="212">
        <f t="shared" si="11"/>
        <v>3126.6166684552491</v>
      </c>
      <c r="Y438" s="212">
        <f t="shared" si="11"/>
        <v>3590.1695686074468</v>
      </c>
      <c r="Z438" s="212">
        <f t="shared" si="11"/>
        <v>20405.852373038731</v>
      </c>
      <c r="AA438" s="212">
        <f t="shared" si="11"/>
        <v>11490.201288442238</v>
      </c>
      <c r="AB438" s="212">
        <f t="shared" si="11"/>
        <v>15891.336893730948</v>
      </c>
      <c r="AC438" s="212">
        <f t="shared" si="11"/>
        <v>50429.540745897437</v>
      </c>
      <c r="AD438" s="212">
        <f t="shared" si="11"/>
        <v>3859.0650531605829</v>
      </c>
      <c r="AE438" s="212">
        <f t="shared" si="11"/>
        <v>8837.097481593808</v>
      </c>
      <c r="AF438" s="212">
        <f t="shared" si="11"/>
        <v>8824.4219382446554</v>
      </c>
    </row>
    <row r="439" spans="4:32" x14ac:dyDescent="0.25">
      <c r="D439" s="212">
        <f t="shared" si="8"/>
        <v>2036</v>
      </c>
      <c r="E439" s="212"/>
      <c r="F439" s="212">
        <f t="shared" si="9"/>
        <v>3645.2632746701011</v>
      </c>
      <c r="G439" s="212">
        <f t="shared" si="9"/>
        <v>35664.744382770317</v>
      </c>
      <c r="H439" s="212">
        <f t="shared" si="9"/>
        <v>7280.9865465800094</v>
      </c>
      <c r="I439" s="212">
        <f t="shared" si="9"/>
        <v>23962.469873820562</v>
      </c>
      <c r="J439" s="212">
        <f t="shared" si="9"/>
        <v>9168.2706173366551</v>
      </c>
      <c r="K439" s="212">
        <f t="shared" si="9"/>
        <v>23399.40199346692</v>
      </c>
      <c r="L439" s="212">
        <f t="shared" si="9"/>
        <v>8342.1133644381334</v>
      </c>
      <c r="M439" s="212">
        <f t="shared" si="9"/>
        <v>12813.453834361879</v>
      </c>
      <c r="N439" s="212">
        <f t="shared" si="9"/>
        <v>20983.931520125094</v>
      </c>
      <c r="O439" s="212">
        <f t="shared" si="9"/>
        <v>46306.456450317986</v>
      </c>
      <c r="P439" s="212">
        <f t="shared" si="9"/>
        <v>4869.9090058547808</v>
      </c>
      <c r="Q439" s="212">
        <f t="shared" si="9"/>
        <v>8132.9562900440133</v>
      </c>
      <c r="R439" s="212">
        <f t="shared" si="9"/>
        <v>19431.505359819199</v>
      </c>
      <c r="S439" s="212">
        <f t="shared" si="9"/>
        <v>6747.2166335801394</v>
      </c>
      <c r="T439" s="212">
        <f t="shared" si="9"/>
        <v>12755.047568887441</v>
      </c>
      <c r="U439" s="212">
        <f t="shared" si="9"/>
        <v>16592.195281829037</v>
      </c>
      <c r="V439" s="212">
        <f t="shared" si="11"/>
        <v>7706.2103738423139</v>
      </c>
      <c r="W439" s="212">
        <f t="shared" si="11"/>
        <v>26136.662854562896</v>
      </c>
      <c r="X439" s="212">
        <f t="shared" si="11"/>
        <v>3093.3186978913927</v>
      </c>
      <c r="Y439" s="212">
        <f t="shared" si="11"/>
        <v>3581.2271792744118</v>
      </c>
      <c r="Z439" s="212">
        <f t="shared" si="11"/>
        <v>20414.164114504802</v>
      </c>
      <c r="AA439" s="212">
        <f t="shared" si="11"/>
        <v>11655.753527004716</v>
      </c>
      <c r="AB439" s="212">
        <f t="shared" si="11"/>
        <v>15940.430029888774</v>
      </c>
      <c r="AC439" s="212">
        <f t="shared" si="11"/>
        <v>50387.580788121231</v>
      </c>
      <c r="AD439" s="212">
        <f t="shared" si="11"/>
        <v>3790.9466125698364</v>
      </c>
      <c r="AE439" s="212">
        <f t="shared" si="11"/>
        <v>8793.4226558277296</v>
      </c>
      <c r="AF439" s="212">
        <f t="shared" si="11"/>
        <v>8816.2391193201765</v>
      </c>
    </row>
    <row r="440" spans="4:32" x14ac:dyDescent="0.25">
      <c r="D440" s="212">
        <f t="shared" si="8"/>
        <v>2037</v>
      </c>
      <c r="E440" s="212"/>
      <c r="F440" s="212">
        <f t="shared" si="9"/>
        <v>3587.4873535235993</v>
      </c>
      <c r="G440" s="212">
        <f t="shared" si="9"/>
        <v>35983.747970704091</v>
      </c>
      <c r="H440" s="212">
        <f t="shared" si="9"/>
        <v>7311.711740387449</v>
      </c>
      <c r="I440" s="212">
        <f t="shared" si="9"/>
        <v>24222.625188796257</v>
      </c>
      <c r="J440" s="212">
        <f t="shared" si="9"/>
        <v>9139.9652235440317</v>
      </c>
      <c r="K440" s="212">
        <f t="shared" si="9"/>
        <v>23353.267201463044</v>
      </c>
      <c r="L440" s="212">
        <f t="shared" si="9"/>
        <v>8360.8366072819372</v>
      </c>
      <c r="M440" s="212">
        <f t="shared" si="9"/>
        <v>13079.316184208847</v>
      </c>
      <c r="N440" s="212">
        <f t="shared" si="9"/>
        <v>21084.963592406173</v>
      </c>
      <c r="O440" s="212">
        <f t="shared" si="9"/>
        <v>46358.822183973512</v>
      </c>
      <c r="P440" s="212">
        <f t="shared" si="9"/>
        <v>4823.1340969606545</v>
      </c>
      <c r="Q440" s="212">
        <f t="shared" si="9"/>
        <v>8107.9596434342393</v>
      </c>
      <c r="R440" s="212">
        <f t="shared" si="9"/>
        <v>19402.07425062668</v>
      </c>
      <c r="S440" s="212">
        <f t="shared" si="9"/>
        <v>6748.9555477555423</v>
      </c>
      <c r="T440" s="212">
        <f t="shared" si="9"/>
        <v>12728.11757544053</v>
      </c>
      <c r="U440" s="212">
        <f t="shared" si="9"/>
        <v>17050.090138216237</v>
      </c>
      <c r="V440" s="212">
        <f t="shared" si="11"/>
        <v>7785.9341836446374</v>
      </c>
      <c r="W440" s="212">
        <f t="shared" si="11"/>
        <v>26381.541847111283</v>
      </c>
      <c r="X440" s="212">
        <f t="shared" si="11"/>
        <v>3053.0306337839293</v>
      </c>
      <c r="Y440" s="212">
        <f t="shared" si="11"/>
        <v>3574.5832119093088</v>
      </c>
      <c r="Z440" s="212">
        <f t="shared" si="11"/>
        <v>20415.036834267703</v>
      </c>
      <c r="AA440" s="212">
        <f t="shared" si="11"/>
        <v>11820.213273771828</v>
      </c>
      <c r="AB440" s="212">
        <f t="shared" si="11"/>
        <v>15981.88107677486</v>
      </c>
      <c r="AC440" s="212">
        <f t="shared" si="11"/>
        <v>50323.661206849974</v>
      </c>
      <c r="AD440" s="212">
        <f t="shared" si="11"/>
        <v>3723.873100182273</v>
      </c>
      <c r="AE440" s="212">
        <f t="shared" si="11"/>
        <v>8745.3400210700074</v>
      </c>
      <c r="AF440" s="212">
        <f t="shared" si="11"/>
        <v>8808.2670673865068</v>
      </c>
    </row>
    <row r="441" spans="4:32" x14ac:dyDescent="0.25">
      <c r="D441" s="212">
        <f t="shared" si="8"/>
        <v>2038</v>
      </c>
      <c r="E441" s="212"/>
      <c r="F441" s="212">
        <f t="shared" si="9"/>
        <v>3530.8356560666866</v>
      </c>
      <c r="G441" s="212">
        <f t="shared" si="9"/>
        <v>36297.095756472292</v>
      </c>
      <c r="H441" s="212">
        <f t="shared" si="9"/>
        <v>7344.4575392937659</v>
      </c>
      <c r="I441" s="212">
        <f t="shared" si="9"/>
        <v>24491.441882533909</v>
      </c>
      <c r="J441" s="212">
        <f t="shared" si="9"/>
        <v>9107.9251066186516</v>
      </c>
      <c r="K441" s="212">
        <f t="shared" si="9"/>
        <v>23297.913624276342</v>
      </c>
      <c r="L441" s="212">
        <f t="shared" si="9"/>
        <v>8379.2300955472565</v>
      </c>
      <c r="M441" s="212">
        <f t="shared" si="9"/>
        <v>13352.948962799806</v>
      </c>
      <c r="N441" s="212">
        <f t="shared" si="9"/>
        <v>21187.644940240029</v>
      </c>
      <c r="O441" s="212">
        <f t="shared" si="9"/>
        <v>46407.337562569519</v>
      </c>
      <c r="P441" s="212">
        <f t="shared" si="9"/>
        <v>4777.6995289380548</v>
      </c>
      <c r="Q441" s="212">
        <f t="shared" si="9"/>
        <v>8090.0975725662083</v>
      </c>
      <c r="R441" s="212">
        <f t="shared" si="9"/>
        <v>19375.415583389866</v>
      </c>
      <c r="S441" s="212">
        <f t="shared" si="9"/>
        <v>6750.7436694304033</v>
      </c>
      <c r="T441" s="212">
        <f t="shared" si="9"/>
        <v>12690.414758293195</v>
      </c>
      <c r="U441" s="212">
        <f t="shared" si="9"/>
        <v>17520.811150113477</v>
      </c>
      <c r="V441" s="212">
        <f t="shared" si="11"/>
        <v>7868.9513174912108</v>
      </c>
      <c r="W441" s="212">
        <f t="shared" si="11"/>
        <v>26623.777344587044</v>
      </c>
      <c r="X441" s="212">
        <f t="shared" si="11"/>
        <v>3010.2956980699814</v>
      </c>
      <c r="Y441" s="212">
        <f t="shared" si="11"/>
        <v>3568.8337224059965</v>
      </c>
      <c r="Z441" s="212">
        <f t="shared" si="11"/>
        <v>20410.7438293368</v>
      </c>
      <c r="AA441" s="212">
        <f t="shared" si="11"/>
        <v>11975.171297472974</v>
      </c>
      <c r="AB441" s="212">
        <f t="shared" si="11"/>
        <v>16014.044905440509</v>
      </c>
      <c r="AC441" s="212">
        <f t="shared" si="11"/>
        <v>50244.258113288452</v>
      </c>
      <c r="AD441" s="212">
        <f t="shared" si="11"/>
        <v>3662.7188999747104</v>
      </c>
      <c r="AE441" s="212">
        <f t="shared" si="11"/>
        <v>8694.2945971254649</v>
      </c>
      <c r="AF441" s="212">
        <f t="shared" si="11"/>
        <v>8799.627801081775</v>
      </c>
    </row>
    <row r="442" spans="4:32" x14ac:dyDescent="0.25">
      <c r="D442" s="212">
        <f t="shared" si="8"/>
        <v>2039</v>
      </c>
      <c r="E442" s="212"/>
      <c r="F442" s="212">
        <f t="shared" si="9"/>
        <v>3468.578687349278</v>
      </c>
      <c r="G442" s="212">
        <f t="shared" si="9"/>
        <v>36612.062791324592</v>
      </c>
      <c r="H442" s="212">
        <f t="shared" si="9"/>
        <v>7381.4061299212826</v>
      </c>
      <c r="I442" s="212">
        <f t="shared" si="9"/>
        <v>24771.109896726841</v>
      </c>
      <c r="J442" s="212">
        <f t="shared" si="9"/>
        <v>9070.9978018155198</v>
      </c>
      <c r="K442" s="212">
        <f t="shared" si="9"/>
        <v>23234.26766698627</v>
      </c>
      <c r="L442" s="212">
        <f t="shared" si="9"/>
        <v>8394.6343544357405</v>
      </c>
      <c r="M442" s="212">
        <f t="shared" si="9"/>
        <v>13631.431972372562</v>
      </c>
      <c r="N442" s="212">
        <f t="shared" si="9"/>
        <v>21286.492862594823</v>
      </c>
      <c r="O442" s="212">
        <f t="shared" si="9"/>
        <v>46452.132632646295</v>
      </c>
      <c r="P442" s="212">
        <f t="shared" si="9"/>
        <v>4730.9226306274222</v>
      </c>
      <c r="Q442" s="212">
        <f t="shared" si="9"/>
        <v>8068.4209475155931</v>
      </c>
      <c r="R442" s="212">
        <f t="shared" si="9"/>
        <v>19351.477818627598</v>
      </c>
      <c r="S442" s="212">
        <f t="shared" si="9"/>
        <v>6751.9176536436516</v>
      </c>
      <c r="T442" s="212">
        <f t="shared" si="9"/>
        <v>12650.986798531143</v>
      </c>
      <c r="U442" s="212">
        <f t="shared" si="9"/>
        <v>18011.382944758785</v>
      </c>
      <c r="V442" s="212">
        <f t="shared" si="11"/>
        <v>7953.320635494988</v>
      </c>
      <c r="W442" s="212">
        <f t="shared" si="11"/>
        <v>26873.965371285529</v>
      </c>
      <c r="X442" s="212">
        <f t="shared" si="11"/>
        <v>2975.1235923445511</v>
      </c>
      <c r="Y442" s="212">
        <f t="shared" si="11"/>
        <v>3560.4370804545565</v>
      </c>
      <c r="Z442" s="212">
        <f t="shared" si="11"/>
        <v>20399.102864703971</v>
      </c>
      <c r="AA442" s="212">
        <f t="shared" si="11"/>
        <v>12134.833767993978</v>
      </c>
      <c r="AB442" s="212">
        <f t="shared" si="11"/>
        <v>16046.957428216487</v>
      </c>
      <c r="AC442" s="212">
        <f t="shared" si="11"/>
        <v>50146.034724854886</v>
      </c>
      <c r="AD442" s="212">
        <f t="shared" si="11"/>
        <v>3588.7916674157545</v>
      </c>
      <c r="AE442" s="212">
        <f t="shared" si="11"/>
        <v>8647.4287268260432</v>
      </c>
      <c r="AF442" s="212">
        <f t="shared" si="11"/>
        <v>8789.1253630918691</v>
      </c>
    </row>
    <row r="443" spans="4:32" x14ac:dyDescent="0.25">
      <c r="D443" s="212">
        <f t="shared" si="8"/>
        <v>2040</v>
      </c>
      <c r="E443" s="212"/>
      <c r="F443" s="212">
        <f t="shared" si="9"/>
        <v>3414.2961086479941</v>
      </c>
      <c r="G443" s="212">
        <f t="shared" si="9"/>
        <v>36930.560935981186</v>
      </c>
      <c r="H443" s="212">
        <f t="shared" si="9"/>
        <v>7411.2601491733849</v>
      </c>
      <c r="I443" s="212">
        <f t="shared" si="9"/>
        <v>25053.93973234345</v>
      </c>
      <c r="J443" s="212">
        <f t="shared" si="9"/>
        <v>9033.8101418217393</v>
      </c>
      <c r="K443" s="212">
        <f t="shared" si="9"/>
        <v>23160.291037717474</v>
      </c>
      <c r="L443" s="212">
        <f t="shared" si="9"/>
        <v>8405.8431812967538</v>
      </c>
      <c r="M443" s="212">
        <f t="shared" si="9"/>
        <v>13925.355141671707</v>
      </c>
      <c r="N443" s="212">
        <f t="shared" si="9"/>
        <v>21380.47379841873</v>
      </c>
      <c r="O443" s="212">
        <f t="shared" si="9"/>
        <v>46493.463899687114</v>
      </c>
      <c r="P443" s="212">
        <f t="shared" si="9"/>
        <v>4676.5834335672434</v>
      </c>
      <c r="Q443" s="212">
        <f t="shared" si="9"/>
        <v>8041.8441102029701</v>
      </c>
      <c r="R443" s="212">
        <f t="shared" si="9"/>
        <v>19327.4778223758</v>
      </c>
      <c r="S443" s="212">
        <f t="shared" si="9"/>
        <v>6755.262977951169</v>
      </c>
      <c r="T443" s="212">
        <f t="shared" si="9"/>
        <v>12607.101487659867</v>
      </c>
      <c r="U443" s="212">
        <f t="shared" si="9"/>
        <v>18518.127164289726</v>
      </c>
      <c r="V443" s="212">
        <f t="shared" si="11"/>
        <v>8036.5740446652062</v>
      </c>
      <c r="W443" s="212">
        <f t="shared" si="11"/>
        <v>27123.243659037842</v>
      </c>
      <c r="X443" s="212">
        <f t="shared" si="11"/>
        <v>2936.4414903631059</v>
      </c>
      <c r="Y443" s="212">
        <f t="shared" si="11"/>
        <v>3549.5174744402416</v>
      </c>
      <c r="Z443" s="212">
        <f t="shared" si="11"/>
        <v>20388.275007132648</v>
      </c>
      <c r="AA443" s="212">
        <f t="shared" si="11"/>
        <v>12298.186472412022</v>
      </c>
      <c r="AB443" s="212">
        <f t="shared" si="11"/>
        <v>16082.500171638698</v>
      </c>
      <c r="AC443" s="212">
        <f t="shared" si="11"/>
        <v>50039.024204119807</v>
      </c>
      <c r="AD443" s="212">
        <f t="shared" si="11"/>
        <v>3524.6275821615668</v>
      </c>
      <c r="AE443" s="212">
        <f t="shared" si="11"/>
        <v>8596.2207580311224</v>
      </c>
      <c r="AF443" s="212">
        <f t="shared" si="11"/>
        <v>8777.5487331989352</v>
      </c>
    </row>
    <row r="444" spans="4:32" x14ac:dyDescent="0.25">
      <c r="D444" s="212">
        <f t="shared" si="8"/>
        <v>2041</v>
      </c>
      <c r="E444" s="212"/>
      <c r="F444" s="212">
        <f t="shared" si="9"/>
        <v>3350.3038310496754</v>
      </c>
      <c r="G444" s="212">
        <f t="shared" si="9"/>
        <v>37259.062872300281</v>
      </c>
      <c r="H444" s="212">
        <f t="shared" si="9"/>
        <v>7442.757079092672</v>
      </c>
      <c r="I444" s="212">
        <f t="shared" si="9"/>
        <v>25344.99318522137</v>
      </c>
      <c r="J444" s="212">
        <f t="shared" si="9"/>
        <v>8991.3383743065478</v>
      </c>
      <c r="K444" s="212">
        <f t="shared" si="9"/>
        <v>23079.808612256398</v>
      </c>
      <c r="L444" s="212">
        <f t="shared" si="9"/>
        <v>8418.3577484457001</v>
      </c>
      <c r="M444" s="212">
        <f t="shared" si="9"/>
        <v>14233.139021544308</v>
      </c>
      <c r="N444" s="212">
        <f t="shared" si="9"/>
        <v>21473.909625686978</v>
      </c>
      <c r="O444" s="212">
        <f t="shared" si="9"/>
        <v>46527.478782959515</v>
      </c>
      <c r="P444" s="212">
        <f t="shared" si="9"/>
        <v>4625.6286161696289</v>
      </c>
      <c r="Q444" s="212">
        <f t="shared" si="9"/>
        <v>8013.0192670936603</v>
      </c>
      <c r="R444" s="212">
        <f t="shared" si="9"/>
        <v>19301.215155859772</v>
      </c>
      <c r="S444" s="212">
        <f t="shared" si="9"/>
        <v>6751.8955522887536</v>
      </c>
      <c r="T444" s="212">
        <f t="shared" si="9"/>
        <v>12558.134339472681</v>
      </c>
      <c r="U444" s="212">
        <f t="shared" si="9"/>
        <v>19047.312409262871</v>
      </c>
      <c r="V444" s="212">
        <f t="shared" si="11"/>
        <v>8121.6697625570441</v>
      </c>
      <c r="W444" s="212">
        <f t="shared" si="11"/>
        <v>27373.520455877253</v>
      </c>
      <c r="X444" s="212">
        <f t="shared" si="11"/>
        <v>2895.428734332007</v>
      </c>
      <c r="Y444" s="212">
        <f t="shared" si="11"/>
        <v>3534.4639673069018</v>
      </c>
      <c r="Z444" s="212">
        <f t="shared" si="11"/>
        <v>20380.886497301006</v>
      </c>
      <c r="AA444" s="212">
        <f t="shared" si="11"/>
        <v>12460.653740371183</v>
      </c>
      <c r="AB444" s="212">
        <f t="shared" si="11"/>
        <v>16115.924852646745</v>
      </c>
      <c r="AC444" s="212">
        <f t="shared" si="11"/>
        <v>49922.120321351249</v>
      </c>
      <c r="AD444" s="212">
        <f t="shared" si="11"/>
        <v>3460.6756405293022</v>
      </c>
      <c r="AE444" s="212">
        <f t="shared" si="11"/>
        <v>8546.0829871353744</v>
      </c>
      <c r="AF444" s="212">
        <f t="shared" si="11"/>
        <v>8767.2165919126855</v>
      </c>
    </row>
    <row r="445" spans="4:32" x14ac:dyDescent="0.25">
      <c r="D445" s="193"/>
      <c r="E445" s="193"/>
      <c r="F445" s="193"/>
      <c r="G445" s="193"/>
      <c r="H445" s="193"/>
      <c r="I445" s="193"/>
      <c r="J445" s="193"/>
      <c r="K445" s="193"/>
      <c r="L445" s="193"/>
      <c r="M445" s="193"/>
      <c r="N445" s="193"/>
      <c r="O445" s="193"/>
      <c r="P445" s="193"/>
      <c r="Q445" s="193"/>
      <c r="R445" s="193"/>
      <c r="S445" s="193"/>
      <c r="T445" s="193"/>
      <c r="U445" s="193"/>
      <c r="V445" s="193"/>
      <c r="W445" s="193"/>
      <c r="X445" s="193"/>
      <c r="Y445" s="193"/>
      <c r="Z445" s="193"/>
      <c r="AA445" s="193"/>
      <c r="AB445" s="193"/>
      <c r="AC445" s="193"/>
      <c r="AD445" s="193"/>
      <c r="AE445" s="193"/>
      <c r="AF445" s="193"/>
    </row>
    <row r="446" spans="4:32" x14ac:dyDescent="0.25">
      <c r="D446" s="193"/>
      <c r="E446" s="193"/>
      <c r="F446" s="193"/>
      <c r="G446" s="193"/>
      <c r="H446" s="193"/>
      <c r="I446" s="193"/>
      <c r="J446" s="193"/>
      <c r="K446" s="193"/>
      <c r="L446" s="193"/>
      <c r="M446" s="193"/>
      <c r="N446" s="193"/>
      <c r="O446" s="193"/>
      <c r="P446" s="193"/>
      <c r="Q446" s="193"/>
      <c r="R446" s="193"/>
      <c r="S446" s="193"/>
      <c r="T446" s="193"/>
      <c r="U446" s="193"/>
      <c r="V446" s="193"/>
      <c r="W446" s="193"/>
      <c r="X446" s="193"/>
      <c r="Y446" s="193"/>
      <c r="Z446" s="193"/>
      <c r="AA446" s="193"/>
      <c r="AB446" s="193"/>
      <c r="AC446" s="193"/>
      <c r="AD446" s="193"/>
      <c r="AE446" s="193"/>
      <c r="AF446" s="193"/>
    </row>
    <row r="447" spans="4:32" x14ac:dyDescent="0.25">
      <c r="D447" s="193"/>
      <c r="E447" s="193"/>
      <c r="F447" s="193"/>
      <c r="G447" s="193"/>
      <c r="H447" s="193"/>
      <c r="I447" s="193"/>
      <c r="J447" s="193"/>
      <c r="K447" s="193"/>
      <c r="L447" s="193"/>
      <c r="M447" s="193"/>
      <c r="N447" s="193"/>
      <c r="O447" s="193"/>
      <c r="P447" s="193"/>
      <c r="Q447" s="193"/>
      <c r="R447" s="193"/>
      <c r="S447" s="193"/>
      <c r="T447" s="193"/>
      <c r="U447" s="193"/>
      <c r="V447" s="193"/>
      <c r="W447" s="193"/>
      <c r="X447" s="193"/>
      <c r="Y447" s="193"/>
      <c r="Z447" s="193"/>
      <c r="AA447" s="193"/>
      <c r="AB447" s="193"/>
      <c r="AC447" s="193"/>
      <c r="AD447" s="193"/>
      <c r="AE447" s="193"/>
      <c r="AF447" s="193"/>
    </row>
    <row r="448" spans="4:32" x14ac:dyDescent="0.25">
      <c r="D448" s="193"/>
      <c r="E448" s="193"/>
      <c r="F448" s="193"/>
      <c r="G448" s="193"/>
      <c r="H448" s="193"/>
      <c r="I448" s="193"/>
      <c r="J448" s="193"/>
      <c r="K448" s="193"/>
      <c r="L448" s="193"/>
      <c r="M448" s="193"/>
      <c r="N448" s="193"/>
      <c r="O448" s="193"/>
      <c r="P448" s="193"/>
      <c r="Q448" s="193"/>
      <c r="R448" s="193"/>
      <c r="S448" s="193"/>
      <c r="T448" s="193"/>
      <c r="U448" s="193"/>
      <c r="V448" s="193"/>
      <c r="W448" s="193"/>
      <c r="X448" s="193"/>
      <c r="Y448" s="193"/>
      <c r="Z448" s="193"/>
      <c r="AA448" s="193"/>
      <c r="AB448" s="193"/>
      <c r="AC448" s="193"/>
      <c r="AD448" s="193"/>
      <c r="AE448" s="193"/>
      <c r="AF448" s="193"/>
    </row>
    <row r="449" spans="3:32" x14ac:dyDescent="0.25">
      <c r="D449" s="193"/>
      <c r="E449" s="193"/>
      <c r="F449" s="193"/>
      <c r="G449" s="193"/>
      <c r="H449" s="193"/>
      <c r="I449" s="193"/>
      <c r="J449" s="193"/>
      <c r="K449" s="193"/>
      <c r="L449" s="193"/>
      <c r="M449" s="193"/>
      <c r="N449" s="193"/>
      <c r="O449" s="193"/>
      <c r="P449" s="193"/>
      <c r="Q449" s="193"/>
      <c r="R449" s="193"/>
      <c r="S449" s="193"/>
      <c r="T449" s="193"/>
      <c r="U449" s="193"/>
      <c r="V449" s="193"/>
      <c r="W449" s="193"/>
      <c r="X449" s="193"/>
      <c r="Y449" s="193"/>
      <c r="Z449" s="193"/>
      <c r="AA449" s="193"/>
      <c r="AB449" s="193"/>
      <c r="AC449" s="193"/>
      <c r="AD449" s="193"/>
      <c r="AE449" s="193"/>
      <c r="AF449" s="193"/>
    </row>
    <row r="450" spans="3:32" x14ac:dyDescent="0.25">
      <c r="D450" s="193"/>
      <c r="E450" s="193"/>
      <c r="F450" s="193"/>
      <c r="G450" s="193"/>
      <c r="H450" s="193"/>
      <c r="I450" s="193"/>
      <c r="J450" s="193"/>
      <c r="K450" s="193"/>
      <c r="L450" s="193"/>
      <c r="M450" s="193"/>
      <c r="N450" s="193"/>
      <c r="O450" s="193"/>
      <c r="P450" s="193"/>
      <c r="Q450" s="193"/>
      <c r="R450" s="193"/>
      <c r="S450" s="193"/>
      <c r="T450" s="193"/>
      <c r="U450" s="193"/>
      <c r="V450" s="193"/>
      <c r="W450" s="193"/>
      <c r="X450" s="193"/>
      <c r="Y450" s="193"/>
      <c r="Z450" s="193"/>
      <c r="AA450" s="193"/>
      <c r="AB450" s="193"/>
      <c r="AC450" s="193"/>
      <c r="AD450" s="193"/>
      <c r="AE450" s="193"/>
      <c r="AF450" s="193"/>
    </row>
    <row r="451" spans="3:32" x14ac:dyDescent="0.25">
      <c r="D451" s="193"/>
      <c r="E451" s="193"/>
      <c r="F451" s="193"/>
      <c r="G451" s="193"/>
      <c r="H451" s="193"/>
      <c r="I451" s="193"/>
      <c r="J451" s="193"/>
      <c r="K451" s="193"/>
      <c r="L451" s="193"/>
      <c r="M451" s="193"/>
      <c r="N451" s="193"/>
      <c r="O451" s="193"/>
      <c r="P451" s="193"/>
      <c r="Q451" s="193"/>
      <c r="R451" s="193"/>
      <c r="S451" s="193"/>
      <c r="T451" s="193"/>
      <c r="U451" s="193"/>
      <c r="V451" s="193"/>
      <c r="W451" s="193"/>
      <c r="X451" s="193"/>
      <c r="Y451" s="193"/>
      <c r="Z451" s="193"/>
      <c r="AA451" s="193"/>
      <c r="AB451" s="193"/>
      <c r="AC451" s="193"/>
      <c r="AD451" s="193"/>
      <c r="AE451" s="193"/>
      <c r="AF451" s="193"/>
    </row>
    <row r="452" spans="3:32" x14ac:dyDescent="0.25">
      <c r="D452" s="193"/>
      <c r="F452" s="193" t="s">
        <v>529</v>
      </c>
      <c r="G452" s="193" t="s">
        <v>529</v>
      </c>
      <c r="H452" s="193" t="s">
        <v>529</v>
      </c>
      <c r="I452" s="193" t="s">
        <v>529</v>
      </c>
      <c r="J452" s="193" t="s">
        <v>529</v>
      </c>
      <c r="K452" s="193" t="s">
        <v>529</v>
      </c>
      <c r="L452" s="193" t="s">
        <v>530</v>
      </c>
      <c r="M452" s="193" t="s">
        <v>515</v>
      </c>
      <c r="N452" s="193" t="s">
        <v>530</v>
      </c>
      <c r="O452" s="193" t="s">
        <v>531</v>
      </c>
      <c r="P452" s="193" t="s">
        <v>515</v>
      </c>
      <c r="Q452" s="193" t="s">
        <v>515</v>
      </c>
      <c r="R452" s="193" t="s">
        <v>515</v>
      </c>
      <c r="S452" s="193" t="s">
        <v>530</v>
      </c>
      <c r="T452" s="193" t="s">
        <v>515</v>
      </c>
      <c r="U452" s="193" t="s">
        <v>530</v>
      </c>
      <c r="V452" s="193" t="s">
        <v>515</v>
      </c>
      <c r="W452" s="193" t="s">
        <v>531</v>
      </c>
      <c r="X452" s="193" t="s">
        <v>515</v>
      </c>
      <c r="Y452" s="193" t="s">
        <v>530</v>
      </c>
      <c r="Z452" s="193" t="s">
        <v>531</v>
      </c>
      <c r="AA452" s="193" t="s">
        <v>515</v>
      </c>
      <c r="AB452" s="193" t="s">
        <v>530</v>
      </c>
      <c r="AC452" s="193" t="s">
        <v>530</v>
      </c>
      <c r="AD452" s="193" t="s">
        <v>515</v>
      </c>
      <c r="AE452" s="193" t="s">
        <v>515</v>
      </c>
      <c r="AF452" s="193" t="s">
        <v>530</v>
      </c>
    </row>
    <row r="453" spans="3:32" x14ac:dyDescent="0.25">
      <c r="D453" s="193"/>
      <c r="F453" s="193" t="s">
        <v>502</v>
      </c>
      <c r="G453" s="193" t="s">
        <v>503</v>
      </c>
      <c r="H453" s="193" t="s">
        <v>504</v>
      </c>
      <c r="I453" s="193" t="s">
        <v>505</v>
      </c>
      <c r="J453" s="193" t="s">
        <v>506</v>
      </c>
      <c r="K453" s="193" t="s">
        <v>507</v>
      </c>
      <c r="L453" s="193" t="s">
        <v>508</v>
      </c>
      <c r="M453" s="193" t="s">
        <v>509</v>
      </c>
      <c r="N453" s="193" t="s">
        <v>510</v>
      </c>
      <c r="O453" s="193" t="s">
        <v>511</v>
      </c>
      <c r="P453" s="193" t="s">
        <v>512</v>
      </c>
      <c r="Q453" s="193" t="s">
        <v>513</v>
      </c>
      <c r="R453" s="193" t="s">
        <v>514</v>
      </c>
      <c r="S453" s="193" t="s">
        <v>515</v>
      </c>
      <c r="T453" s="193" t="s">
        <v>516</v>
      </c>
      <c r="U453" s="193" t="s">
        <v>517</v>
      </c>
      <c r="V453" s="193" t="s">
        <v>518</v>
      </c>
      <c r="W453" s="193" t="s">
        <v>519</v>
      </c>
      <c r="X453" s="193" t="s">
        <v>520</v>
      </c>
      <c r="Y453" s="193" t="s">
        <v>521</v>
      </c>
      <c r="Z453" s="193" t="s">
        <v>522</v>
      </c>
      <c r="AA453" s="193" t="s">
        <v>523</v>
      </c>
      <c r="AB453" s="193" t="s">
        <v>524</v>
      </c>
      <c r="AC453" s="193" t="s">
        <v>525</v>
      </c>
      <c r="AD453" s="193" t="s">
        <v>526</v>
      </c>
      <c r="AE453" s="193" t="s">
        <v>527</v>
      </c>
      <c r="AF453" s="193" t="s">
        <v>528</v>
      </c>
    </row>
    <row r="454" spans="3:32" x14ac:dyDescent="0.25">
      <c r="D454" s="193"/>
      <c r="F454" s="193"/>
      <c r="G454" s="193"/>
      <c r="H454" s="193"/>
      <c r="I454" s="193"/>
      <c r="J454" s="193"/>
      <c r="K454" s="193"/>
      <c r="L454" s="193"/>
      <c r="M454" s="193"/>
      <c r="N454" s="193"/>
      <c r="O454" s="193"/>
      <c r="P454" s="193"/>
      <c r="Q454" s="193"/>
      <c r="R454" s="193"/>
      <c r="S454" s="193"/>
      <c r="T454" s="193"/>
      <c r="U454" s="193"/>
      <c r="V454" s="193"/>
      <c r="W454" s="193"/>
      <c r="X454" s="193"/>
      <c r="Y454" s="193"/>
      <c r="Z454" s="193"/>
      <c r="AA454" s="193"/>
      <c r="AB454" s="193"/>
      <c r="AC454" s="193"/>
      <c r="AD454" s="193"/>
      <c r="AE454" s="193"/>
      <c r="AF454" s="193"/>
    </row>
    <row r="455" spans="3:32" x14ac:dyDescent="0.25">
      <c r="C455" t="str">
        <f>D455&amp;E455</f>
        <v>2021One person households Under 35</v>
      </c>
      <c r="D455">
        <v>2021</v>
      </c>
      <c r="E455" s="193" t="s">
        <v>539</v>
      </c>
      <c r="F455" s="193">
        <v>22.577114137513057</v>
      </c>
      <c r="G455" s="193">
        <v>469.06863296468748</v>
      </c>
      <c r="H455" s="193">
        <v>62.539625611842581</v>
      </c>
      <c r="I455" s="193">
        <v>218.71809000977842</v>
      </c>
      <c r="J455" s="193">
        <v>63.054292715711611</v>
      </c>
      <c r="K455" s="193">
        <v>348.33398321323574</v>
      </c>
      <c r="L455" s="193">
        <v>72.255786318645818</v>
      </c>
      <c r="M455" s="193">
        <v>66.548549612945379</v>
      </c>
      <c r="N455" s="193">
        <v>226.76759704809592</v>
      </c>
      <c r="O455" s="193">
        <v>430.05315874479857</v>
      </c>
      <c r="P455" s="193">
        <v>26.296058287702579</v>
      </c>
      <c r="Q455" s="193">
        <v>35.759245357069148</v>
      </c>
      <c r="R455" s="193">
        <v>256.69881587644761</v>
      </c>
      <c r="S455" s="193">
        <v>26.611197636370637</v>
      </c>
      <c r="T455" s="193">
        <v>61.100874666456725</v>
      </c>
      <c r="U455" s="193">
        <v>173.90716345909226</v>
      </c>
      <c r="V455" s="193">
        <v>58.752101162310836</v>
      </c>
      <c r="W455" s="193">
        <v>186.90640985670026</v>
      </c>
      <c r="X455" s="193">
        <v>18.682788486669217</v>
      </c>
      <c r="Y455" s="193">
        <v>20.900888803471066</v>
      </c>
      <c r="Z455" s="193">
        <v>194.70947305409337</v>
      </c>
      <c r="AA455" s="193">
        <v>85.159418872141501</v>
      </c>
      <c r="AB455" s="193">
        <v>159.58702885226387</v>
      </c>
      <c r="AC455" s="193">
        <v>543.49718748169289</v>
      </c>
      <c r="AD455" s="193">
        <v>26.845862028106726</v>
      </c>
      <c r="AE455" s="193">
        <v>67.597863122346524</v>
      </c>
      <c r="AF455" s="193">
        <v>73.631757417941259</v>
      </c>
    </row>
    <row r="456" spans="3:32" x14ac:dyDescent="0.25">
      <c r="C456" s="193" t="str">
        <f t="shared" ref="C456:C468" si="12">D456&amp;E456</f>
        <v>2021One person households 35-64</v>
      </c>
      <c r="D456" s="193">
        <v>2021</v>
      </c>
      <c r="E456" s="193" t="s">
        <v>540</v>
      </c>
      <c r="F456" s="193">
        <v>171.63933020873179</v>
      </c>
      <c r="G456" s="193">
        <v>1351.0777961224915</v>
      </c>
      <c r="H456" s="193">
        <v>284.7701754939124</v>
      </c>
      <c r="I456" s="193">
        <v>858.87125450805229</v>
      </c>
      <c r="J456" s="193">
        <v>382.04316502891527</v>
      </c>
      <c r="K456" s="193">
        <v>1086.1639047457902</v>
      </c>
      <c r="L456" s="193">
        <v>367.43333569424806</v>
      </c>
      <c r="M456" s="193">
        <v>504.50831962698823</v>
      </c>
      <c r="N456" s="193">
        <v>890.60941373684113</v>
      </c>
      <c r="O456" s="193">
        <v>2100.1297052510431</v>
      </c>
      <c r="P456" s="193">
        <v>277.80893921513871</v>
      </c>
      <c r="Q456" s="193">
        <v>428.60721575907269</v>
      </c>
      <c r="R456" s="193">
        <v>989.85483603366879</v>
      </c>
      <c r="S456" s="193">
        <v>296.91690755157487</v>
      </c>
      <c r="T456" s="193">
        <v>642.14947626751405</v>
      </c>
      <c r="U456" s="193">
        <v>470.30329199751554</v>
      </c>
      <c r="V456" s="193">
        <v>324.55971881075237</v>
      </c>
      <c r="W456" s="193">
        <v>966.79561050519169</v>
      </c>
      <c r="X456" s="193">
        <v>208.04192174316563</v>
      </c>
      <c r="Y456" s="193">
        <v>166.60072672652075</v>
      </c>
      <c r="Z456" s="193">
        <v>882.44418925294872</v>
      </c>
      <c r="AA456" s="193">
        <v>464.90308935945257</v>
      </c>
      <c r="AB456" s="193">
        <v>668.44951857272076</v>
      </c>
      <c r="AC456" s="193">
        <v>2468.8361696302454</v>
      </c>
      <c r="AD456" s="193">
        <v>245.82255091414822</v>
      </c>
      <c r="AE456" s="193">
        <v>477.57559487395815</v>
      </c>
      <c r="AF456" s="193">
        <v>405.09804984590681</v>
      </c>
    </row>
    <row r="457" spans="3:32" x14ac:dyDescent="0.25">
      <c r="C457" s="193" t="str">
        <f t="shared" si="12"/>
        <v>2021One person households 65+</v>
      </c>
      <c r="D457" s="193">
        <v>2021</v>
      </c>
      <c r="E457" s="193" t="s">
        <v>541</v>
      </c>
      <c r="F457" s="193">
        <v>305.98591640504299</v>
      </c>
      <c r="G457" s="193">
        <v>1597.418592694155</v>
      </c>
      <c r="H457" s="193">
        <v>465.39769969963385</v>
      </c>
      <c r="I457" s="193">
        <v>1298.6950850405428</v>
      </c>
      <c r="J457" s="193">
        <v>772.34727357052498</v>
      </c>
      <c r="K457" s="193">
        <v>1440.2245263567804</v>
      </c>
      <c r="L457" s="193">
        <v>507.33263636658961</v>
      </c>
      <c r="M457" s="193">
        <v>680.607081988505</v>
      </c>
      <c r="N457" s="193">
        <v>1249.2245894395323</v>
      </c>
      <c r="O457" s="193">
        <v>2953.3389667097913</v>
      </c>
      <c r="P457" s="193">
        <v>371.1491458516083</v>
      </c>
      <c r="Q457" s="193">
        <v>854.37914961807019</v>
      </c>
      <c r="R457" s="193">
        <v>1477.9438202168581</v>
      </c>
      <c r="S457" s="193">
        <v>643.23546285336363</v>
      </c>
      <c r="T457" s="193">
        <v>1068.8077505253129</v>
      </c>
      <c r="U457" s="193">
        <v>456.80282367912662</v>
      </c>
      <c r="V457" s="193">
        <v>617.63493840330352</v>
      </c>
      <c r="W457" s="193">
        <v>1520.6974509327338</v>
      </c>
      <c r="X457" s="193">
        <v>290.43296102621213</v>
      </c>
      <c r="Y457" s="193">
        <v>219.27252163729526</v>
      </c>
      <c r="Z457" s="193">
        <v>1399.6581944131128</v>
      </c>
      <c r="AA457" s="193">
        <v>644.03686771070397</v>
      </c>
      <c r="AB457" s="193">
        <v>1003.2469994580497</v>
      </c>
      <c r="AC457" s="193">
        <v>3379.8902117527514</v>
      </c>
      <c r="AD457" s="193">
        <v>515.47973328991066</v>
      </c>
      <c r="AE457" s="193">
        <v>747.97395580108935</v>
      </c>
      <c r="AF457" s="193">
        <v>615.04053035679419</v>
      </c>
    </row>
    <row r="458" spans="3:32" x14ac:dyDescent="0.25">
      <c r="C458" s="193" t="str">
        <f t="shared" si="12"/>
        <v>2021One family and no others: Couple: 1+ dependent children</v>
      </c>
      <c r="D458" s="193">
        <v>2021</v>
      </c>
      <c r="E458" s="193" t="s">
        <v>120</v>
      </c>
      <c r="F458" s="193">
        <v>294.20887040718134</v>
      </c>
      <c r="G458" s="193">
        <v>2802.6158209202868</v>
      </c>
      <c r="H458" s="193">
        <v>508.75147377376504</v>
      </c>
      <c r="I458" s="193">
        <v>1717.9102814301518</v>
      </c>
      <c r="J458" s="193">
        <v>667.12801036155804</v>
      </c>
      <c r="K458" s="193">
        <v>2193.2965953118883</v>
      </c>
      <c r="L458" s="193">
        <v>652.34726028464547</v>
      </c>
      <c r="M458" s="193">
        <v>797.18387989599807</v>
      </c>
      <c r="N458" s="193">
        <v>1680.6100376500981</v>
      </c>
      <c r="O458" s="193">
        <v>3565.9208842006183</v>
      </c>
      <c r="P458" s="193">
        <v>388.44983547767697</v>
      </c>
      <c r="Q458" s="193">
        <v>574.32524031037133</v>
      </c>
      <c r="R458" s="193">
        <v>1744.1419424195458</v>
      </c>
      <c r="S458" s="193">
        <v>477.62675690886169</v>
      </c>
      <c r="T458" s="193">
        <v>914.84121565860801</v>
      </c>
      <c r="U458" s="193">
        <v>1031.1438590169305</v>
      </c>
      <c r="V458" s="193">
        <v>524.76868121233667</v>
      </c>
      <c r="W458" s="193">
        <v>1593.8751936334766</v>
      </c>
      <c r="X458" s="193">
        <v>287.82416095210493</v>
      </c>
      <c r="Y458" s="193">
        <v>272.19733037734017</v>
      </c>
      <c r="Z458" s="193">
        <v>1546.0376034274755</v>
      </c>
      <c r="AA458" s="193">
        <v>778.12438038203015</v>
      </c>
      <c r="AB458" s="193">
        <v>1237.6948620913515</v>
      </c>
      <c r="AC458" s="193">
        <v>4504.9645726829194</v>
      </c>
      <c r="AD458" s="193">
        <v>337.73522070266267</v>
      </c>
      <c r="AE458" s="193">
        <v>729.32948596818528</v>
      </c>
      <c r="AF458" s="193">
        <v>719.64205182696958</v>
      </c>
    </row>
    <row r="459" spans="3:32" x14ac:dyDescent="0.25">
      <c r="C459" s="193" t="str">
        <f t="shared" si="12"/>
        <v>2021One family and no others: Couple: No dependent children</v>
      </c>
      <c r="D459" s="193">
        <v>2021</v>
      </c>
      <c r="E459" s="193" t="s">
        <v>119</v>
      </c>
      <c r="F459" s="193">
        <v>787.715838920191</v>
      </c>
      <c r="G459" s="193">
        <v>4985.8270535917036</v>
      </c>
      <c r="H459" s="193">
        <v>1215.9220081578737</v>
      </c>
      <c r="I459" s="193">
        <v>3254.979911133235</v>
      </c>
      <c r="J459" s="193">
        <v>1780.5831007512902</v>
      </c>
      <c r="K459" s="193">
        <v>4156.1801076442744</v>
      </c>
      <c r="L459" s="193">
        <v>1322.2394610528793</v>
      </c>
      <c r="M459" s="193">
        <v>1607.6773897278256</v>
      </c>
      <c r="N459" s="193">
        <v>3164.6752467595579</v>
      </c>
      <c r="O459" s="193">
        <v>8333.2275591843536</v>
      </c>
      <c r="P459" s="193">
        <v>927.51277384612672</v>
      </c>
      <c r="Q459" s="193">
        <v>1620.0730216168574</v>
      </c>
      <c r="R459" s="193">
        <v>3360.5503115265824</v>
      </c>
      <c r="S459" s="193">
        <v>1257.0906851335583</v>
      </c>
      <c r="T459" s="193">
        <v>2312.1015219020678</v>
      </c>
      <c r="U459" s="193">
        <v>1454.6908876987429</v>
      </c>
      <c r="V459" s="193">
        <v>1209.5308062036925</v>
      </c>
      <c r="W459" s="193">
        <v>3972.9224226913766</v>
      </c>
      <c r="X459" s="193">
        <v>681.31527520028521</v>
      </c>
      <c r="Y459" s="193">
        <v>596.26009939397773</v>
      </c>
      <c r="Z459" s="193">
        <v>3642.3152042289121</v>
      </c>
      <c r="AA459" s="193">
        <v>1521.4299226586404</v>
      </c>
      <c r="AB459" s="193">
        <v>2496.1159473764856</v>
      </c>
      <c r="AC459" s="193">
        <v>8701.7177339581413</v>
      </c>
      <c r="AD459" s="193">
        <v>986.21623225320889</v>
      </c>
      <c r="AE459" s="193">
        <v>1662.9272579407771</v>
      </c>
      <c r="AF459" s="193">
        <v>1494.542210560671</v>
      </c>
    </row>
    <row r="460" spans="3:32" x14ac:dyDescent="0.25">
      <c r="C460" s="193" t="str">
        <f t="shared" si="12"/>
        <v>2021One family and no others: Lone parent: 1+ dependent children</v>
      </c>
      <c r="D460" s="193">
        <v>2021</v>
      </c>
      <c r="E460" t="s">
        <v>121</v>
      </c>
      <c r="F460">
        <v>59.239465617807838</v>
      </c>
      <c r="G460">
        <v>690.81045128166363</v>
      </c>
      <c r="H460">
        <v>115.71008333085651</v>
      </c>
      <c r="I460">
        <v>394.33852813989512</v>
      </c>
      <c r="J460">
        <v>138.66201004621709</v>
      </c>
      <c r="K460">
        <v>543.68244254704609</v>
      </c>
      <c r="L460">
        <v>165.79440448316785</v>
      </c>
      <c r="M460">
        <v>186.28629082835994</v>
      </c>
      <c r="N460">
        <v>455.02853075994472</v>
      </c>
      <c r="O460">
        <v>1003.8565182890832</v>
      </c>
      <c r="P460">
        <v>83.874436132979469</v>
      </c>
      <c r="Q460">
        <v>122.60184755957494</v>
      </c>
      <c r="R460">
        <v>445.30406074781888</v>
      </c>
      <c r="S460">
        <v>98.287598472144737</v>
      </c>
      <c r="T460">
        <v>201.35678899818598</v>
      </c>
      <c r="U460">
        <v>312.92393761767175</v>
      </c>
      <c r="V460">
        <v>127.52045560132404</v>
      </c>
      <c r="W460">
        <v>447.87794867945422</v>
      </c>
      <c r="X460">
        <v>61.733461693741738</v>
      </c>
      <c r="Y460">
        <v>59.583674735070517</v>
      </c>
      <c r="Z460">
        <v>440.46791898088861</v>
      </c>
      <c r="AA460">
        <v>194.39779850361688</v>
      </c>
      <c r="AB460">
        <v>323.63008784536311</v>
      </c>
      <c r="AC460">
        <v>1176.2918296033456</v>
      </c>
      <c r="AD460">
        <v>73.114516538640615</v>
      </c>
      <c r="AE460">
        <v>168.53413222518202</v>
      </c>
      <c r="AF460">
        <v>178.85715012760491</v>
      </c>
    </row>
    <row r="461" spans="3:32" x14ac:dyDescent="0.25">
      <c r="C461" s="193" t="str">
        <f t="shared" si="12"/>
        <v>2021Other households</v>
      </c>
      <c r="D461" s="193">
        <v>2021</v>
      </c>
      <c r="E461" t="s">
        <v>122</v>
      </c>
      <c r="F461">
        <v>110.31762652440267</v>
      </c>
      <c r="G461">
        <v>675.08017265348224</v>
      </c>
      <c r="H461">
        <v>177.73723960564774</v>
      </c>
      <c r="I461">
        <v>502.1972026989485</v>
      </c>
      <c r="J461">
        <v>274.65951875281445</v>
      </c>
      <c r="K461">
        <v>584.89087540244122</v>
      </c>
      <c r="L461">
        <v>184.02418023306564</v>
      </c>
      <c r="M461">
        <v>194.1109831182111</v>
      </c>
      <c r="N461">
        <v>463.35751002713522</v>
      </c>
      <c r="O461">
        <v>1067.0870839161671</v>
      </c>
      <c r="P461">
        <v>100.0428922911896</v>
      </c>
      <c r="Q461">
        <v>187.35821948402375</v>
      </c>
      <c r="R461">
        <v>470.03283449603248</v>
      </c>
      <c r="S461">
        <v>181.69538585195133</v>
      </c>
      <c r="T461">
        <v>256.95852729654155</v>
      </c>
      <c r="U461">
        <v>221.07289794454823</v>
      </c>
      <c r="V461">
        <v>156.37311651252398</v>
      </c>
      <c r="W461">
        <v>520.52458006352379</v>
      </c>
      <c r="X461">
        <v>76.500399516855381</v>
      </c>
      <c r="Y461">
        <v>79.165984045247768</v>
      </c>
      <c r="Z461">
        <v>484.4281291181947</v>
      </c>
      <c r="AA461">
        <v>192.3254352074392</v>
      </c>
      <c r="AB461">
        <v>360.5363608923065</v>
      </c>
      <c r="AC461">
        <v>1250.982305510893</v>
      </c>
      <c r="AD461">
        <v>113.96763404622995</v>
      </c>
      <c r="AE461">
        <v>198.42505001695801</v>
      </c>
      <c r="AF461">
        <v>211.54493557587227</v>
      </c>
    </row>
    <row r="462" spans="3:32" x14ac:dyDescent="0.25">
      <c r="C462" s="193" t="str">
        <f t="shared" si="12"/>
        <v>2041One person households Under 35</v>
      </c>
      <c r="D462">
        <v>2041</v>
      </c>
      <c r="E462" s="193" t="s">
        <v>539</v>
      </c>
      <c r="F462">
        <v>16.482612243425219</v>
      </c>
      <c r="G462">
        <v>544.12932459017293</v>
      </c>
      <c r="H462">
        <v>70.812152343697676</v>
      </c>
      <c r="I462">
        <v>292.76324689357369</v>
      </c>
      <c r="J462">
        <v>56.185685774847926</v>
      </c>
      <c r="K462">
        <v>318.47632475393721</v>
      </c>
      <c r="L462">
        <v>60.327071333802486</v>
      </c>
      <c r="M462">
        <v>84.24881319307292</v>
      </c>
      <c r="N462">
        <v>226.74403612010303</v>
      </c>
      <c r="O462">
        <v>436.6221914186608</v>
      </c>
      <c r="P462">
        <v>17.602327396189654</v>
      </c>
      <c r="Q462">
        <v>23.406182215567043</v>
      </c>
      <c r="R462">
        <v>182.16998746912361</v>
      </c>
      <c r="S462">
        <v>30.02754587212883</v>
      </c>
      <c r="T462">
        <v>38.319822412172705</v>
      </c>
      <c r="U462">
        <v>308.50485906083679</v>
      </c>
      <c r="V462">
        <v>48.345859998116218</v>
      </c>
      <c r="W462">
        <v>211.63988161463988</v>
      </c>
      <c r="X462">
        <v>10.662264678981478</v>
      </c>
      <c r="Y462">
        <v>19.925197063899475</v>
      </c>
      <c r="Z462">
        <v>194.62322052802276</v>
      </c>
      <c r="AA462">
        <v>90.453451248990206</v>
      </c>
      <c r="AB462">
        <v>139.47452401687485</v>
      </c>
      <c r="AC462">
        <v>461.6932569899032</v>
      </c>
      <c r="AD462">
        <v>12.407807570994967</v>
      </c>
      <c r="AE462">
        <v>45.795681938312235</v>
      </c>
      <c r="AF462">
        <v>64.074192997512526</v>
      </c>
    </row>
    <row r="463" spans="3:32" x14ac:dyDescent="0.25">
      <c r="C463" s="193" t="str">
        <f t="shared" si="12"/>
        <v>2041One person households 35-64</v>
      </c>
      <c r="D463" s="193">
        <v>2041</v>
      </c>
      <c r="E463" s="193" t="s">
        <v>540</v>
      </c>
      <c r="F463">
        <v>106.67960867198326</v>
      </c>
      <c r="G463">
        <v>1553.5492260103265</v>
      </c>
      <c r="H463">
        <v>280.16352011942564</v>
      </c>
      <c r="I463">
        <v>949.54017159643035</v>
      </c>
      <c r="J463">
        <v>316.71108570502213</v>
      </c>
      <c r="K463">
        <v>856.20174014666645</v>
      </c>
      <c r="L463">
        <v>387.8579152126274</v>
      </c>
      <c r="M463">
        <v>683.1379988648057</v>
      </c>
      <c r="N463">
        <v>967.02621956545102</v>
      </c>
      <c r="O463">
        <v>2053.8965416688397</v>
      </c>
      <c r="P463">
        <v>204.88954954912651</v>
      </c>
      <c r="Q463">
        <v>354.14822850040031</v>
      </c>
      <c r="R463">
        <v>909.42700110789065</v>
      </c>
      <c r="S463">
        <v>262.29834984330614</v>
      </c>
      <c r="T463">
        <v>544.07214463432194</v>
      </c>
      <c r="U463">
        <v>878.30170517986448</v>
      </c>
      <c r="V463">
        <v>391.73945071581943</v>
      </c>
      <c r="W463">
        <v>1149.0611464556864</v>
      </c>
      <c r="X463">
        <v>130.20546635001139</v>
      </c>
      <c r="Y463">
        <v>130.46387185322004</v>
      </c>
      <c r="Z463">
        <v>848.72937872130092</v>
      </c>
      <c r="AA463">
        <v>591.00762937131231</v>
      </c>
      <c r="AB463">
        <v>654.69423116842199</v>
      </c>
      <c r="AC463">
        <v>2184.9596414565131</v>
      </c>
      <c r="AD463">
        <v>137.61371010043294</v>
      </c>
      <c r="AE463">
        <v>382.74292920680375</v>
      </c>
      <c r="AF463">
        <v>383.28109002327341</v>
      </c>
    </row>
    <row r="464" spans="3:32" x14ac:dyDescent="0.25">
      <c r="C464" s="193" t="str">
        <f t="shared" si="12"/>
        <v>2041One person households 65+</v>
      </c>
      <c r="D464" s="193">
        <v>2041</v>
      </c>
      <c r="E464" s="193" t="s">
        <v>541</v>
      </c>
      <c r="F464">
        <v>305.69424374263252</v>
      </c>
      <c r="G464">
        <v>1986.38275303306</v>
      </c>
      <c r="H464">
        <v>598.7368680746697</v>
      </c>
      <c r="I464">
        <v>1507.4457672060305</v>
      </c>
      <c r="J464">
        <v>857.3612161145727</v>
      </c>
      <c r="K464">
        <v>1944.4643052234774</v>
      </c>
      <c r="L464">
        <v>640.99181397733571</v>
      </c>
      <c r="M464">
        <v>1065.9933972475446</v>
      </c>
      <c r="N464">
        <v>1648.153545432604</v>
      </c>
      <c r="O464">
        <v>3745.5640163144062</v>
      </c>
      <c r="P464">
        <v>438.53485944036152</v>
      </c>
      <c r="Q464">
        <v>1064.0350059494326</v>
      </c>
      <c r="R464">
        <v>1991.5509325534533</v>
      </c>
      <c r="S464">
        <v>696.08366218080891</v>
      </c>
      <c r="T464">
        <v>1498.7608531796623</v>
      </c>
      <c r="U464">
        <v>694.6029296316957</v>
      </c>
      <c r="V464">
        <v>955.18204764383177</v>
      </c>
      <c r="W464">
        <v>1857.7440426204907</v>
      </c>
      <c r="X464">
        <v>371.18348885452463</v>
      </c>
      <c r="Y464">
        <v>300.45230279865388</v>
      </c>
      <c r="Z464">
        <v>1693.6499699434032</v>
      </c>
      <c r="AA464">
        <v>1013.9683285368449</v>
      </c>
      <c r="AB464">
        <v>1412.4814366346511</v>
      </c>
      <c r="AC464">
        <v>4401.9695720642121</v>
      </c>
      <c r="AD464">
        <v>549.05296622386834</v>
      </c>
      <c r="AE464">
        <v>942.2880690943947</v>
      </c>
      <c r="AF464">
        <v>760.44977592991859</v>
      </c>
    </row>
    <row r="465" spans="3:32" x14ac:dyDescent="0.25">
      <c r="C465" s="193" t="str">
        <f t="shared" si="12"/>
        <v>2041One family and no others: Couple: 1+ dependent children</v>
      </c>
      <c r="D465" s="193">
        <v>2041</v>
      </c>
      <c r="E465" s="193" t="s">
        <v>120</v>
      </c>
      <c r="F465">
        <v>228.53069419966459</v>
      </c>
      <c r="G465">
        <v>3738.8481416061204</v>
      </c>
      <c r="H465">
        <v>622.46972081089655</v>
      </c>
      <c r="I465">
        <v>2266.0519891617969</v>
      </c>
      <c r="J465">
        <v>701.21261215792947</v>
      </c>
      <c r="K465">
        <v>2032.4710215625762</v>
      </c>
      <c r="L465">
        <v>791.99339386720897</v>
      </c>
      <c r="M465">
        <v>1216.0290608169196</v>
      </c>
      <c r="N465">
        <v>2038.1974640156579</v>
      </c>
      <c r="O465">
        <v>3544.165913307455</v>
      </c>
      <c r="P465">
        <v>333.09753721865707</v>
      </c>
      <c r="Q465">
        <v>550.16876939503322</v>
      </c>
      <c r="R465">
        <v>1778.3678127125741</v>
      </c>
      <c r="S465">
        <v>513.18497645981165</v>
      </c>
      <c r="T465">
        <v>896.52626380597587</v>
      </c>
      <c r="U465">
        <v>1959.2128665531918</v>
      </c>
      <c r="V465">
        <v>701.93779164147259</v>
      </c>
      <c r="W465">
        <v>2015.9973567638497</v>
      </c>
      <c r="X465">
        <v>215.17698670316352</v>
      </c>
      <c r="Y465">
        <v>269.4629546398549</v>
      </c>
      <c r="Z465">
        <v>1505.6719667665582</v>
      </c>
      <c r="AA465">
        <v>1109.6870122646903</v>
      </c>
      <c r="AB465">
        <v>1331.5985721456648</v>
      </c>
      <c r="AC465">
        <v>4505.4910723866806</v>
      </c>
      <c r="AD465">
        <v>223.0802313878346</v>
      </c>
      <c r="AE465">
        <v>672.61932960055742</v>
      </c>
      <c r="AF465">
        <v>797.85760475075313</v>
      </c>
    </row>
    <row r="466" spans="3:32" x14ac:dyDescent="0.25">
      <c r="C466" s="193" t="str">
        <f t="shared" si="12"/>
        <v>2041One family and no others: Couple: No dependent children</v>
      </c>
      <c r="D466" s="193">
        <v>2041</v>
      </c>
      <c r="E466" s="193" t="s">
        <v>119</v>
      </c>
      <c r="F466">
        <v>630.08950450118027</v>
      </c>
      <c r="G466">
        <v>5962.8141939249772</v>
      </c>
      <c r="H466">
        <v>1465.1008907840894</v>
      </c>
      <c r="I466">
        <v>4006.0087322370355</v>
      </c>
      <c r="J466">
        <v>1775.0572497032542</v>
      </c>
      <c r="K466">
        <v>4586.4043032870959</v>
      </c>
      <c r="L466">
        <v>1376.013471463225</v>
      </c>
      <c r="M466">
        <v>2225.4514864552748</v>
      </c>
      <c r="N466">
        <v>3557.4855862096565</v>
      </c>
      <c r="O466">
        <v>9294.4764101710098</v>
      </c>
      <c r="P466">
        <v>791.47256623980934</v>
      </c>
      <c r="Q466">
        <v>1675.8445271132523</v>
      </c>
      <c r="R466">
        <v>3509.6302395024072</v>
      </c>
      <c r="S466">
        <v>1279.3619277955866</v>
      </c>
      <c r="T466">
        <v>2396.4862015920535</v>
      </c>
      <c r="U466">
        <v>2249.0400509218157</v>
      </c>
      <c r="V466">
        <v>1594.5962842026522</v>
      </c>
      <c r="W466">
        <v>4592.7209787318698</v>
      </c>
      <c r="X466">
        <v>596.86165544299445</v>
      </c>
      <c r="Y466">
        <v>560.5326440371017</v>
      </c>
      <c r="Z466">
        <v>3987.2428726864646</v>
      </c>
      <c r="AA466">
        <v>1962.9690853191707</v>
      </c>
      <c r="AB466">
        <v>2782.0282754767004</v>
      </c>
      <c r="AC466">
        <v>9000.7850816160262</v>
      </c>
      <c r="AD466">
        <v>799.90906526602123</v>
      </c>
      <c r="AE466">
        <v>1601.2767869699017</v>
      </c>
      <c r="AF466">
        <v>1485.3092214354606</v>
      </c>
    </row>
    <row r="467" spans="3:32" x14ac:dyDescent="0.25">
      <c r="C467" s="193" t="str">
        <f t="shared" si="12"/>
        <v>2041One family and no others: Lone parent: 1+ dependent children</v>
      </c>
      <c r="D467" s="193">
        <v>2041</v>
      </c>
      <c r="E467" s="193" t="s">
        <v>121</v>
      </c>
      <c r="F467">
        <v>50.255821305317561</v>
      </c>
      <c r="G467">
        <v>1008.189108393479</v>
      </c>
      <c r="H467">
        <v>153.3566354314471</v>
      </c>
      <c r="I467">
        <v>596.29085867815297</v>
      </c>
      <c r="J467">
        <v>156.10031755754778</v>
      </c>
      <c r="K467">
        <v>573.99207901856232</v>
      </c>
      <c r="L467">
        <v>220.40858361216365</v>
      </c>
      <c r="M467">
        <v>369.43928007779562</v>
      </c>
      <c r="N467">
        <v>651.6640243858742</v>
      </c>
      <c r="O467">
        <v>1291.9044215535953</v>
      </c>
      <c r="P467">
        <v>87.279125734468977</v>
      </c>
      <c r="Q467">
        <v>143.35312832083042</v>
      </c>
      <c r="R467">
        <v>557.18713740156886</v>
      </c>
      <c r="S467">
        <v>124.20222023768942</v>
      </c>
      <c r="T467">
        <v>237.73837129949308</v>
      </c>
      <c r="U467">
        <v>751.24121445687604</v>
      </c>
      <c r="V467">
        <v>201.7010200997853</v>
      </c>
      <c r="W467">
        <v>721.71191281024005</v>
      </c>
      <c r="X467">
        <v>59.330931069040282</v>
      </c>
      <c r="Y467">
        <v>72.794665900732156</v>
      </c>
      <c r="Z467">
        <v>557.29723632336288</v>
      </c>
      <c r="AA467">
        <v>349.29212632282594</v>
      </c>
      <c r="AB467">
        <v>398.65632436613532</v>
      </c>
      <c r="AC467">
        <v>1387.2681139003314</v>
      </c>
      <c r="AD467">
        <v>61.366185428366677</v>
      </c>
      <c r="AE467">
        <v>199.10145175447551</v>
      </c>
      <c r="AF467">
        <v>228.45350052819623</v>
      </c>
    </row>
    <row r="468" spans="3:32" x14ac:dyDescent="0.25">
      <c r="C468" s="193" t="str">
        <f t="shared" si="12"/>
        <v>2041Other households</v>
      </c>
      <c r="D468" s="193">
        <v>2041</v>
      </c>
      <c r="E468" s="193" t="s">
        <v>122</v>
      </c>
      <c r="F468">
        <v>181.07317530066865</v>
      </c>
      <c r="G468">
        <v>1250.4283952756405</v>
      </c>
      <c r="H468">
        <v>359.19396580005446</v>
      </c>
      <c r="I468">
        <v>919.56425926310453</v>
      </c>
      <c r="J468">
        <v>508.26927650596326</v>
      </c>
      <c r="K468">
        <v>1158.8598613176384</v>
      </c>
      <c r="L468">
        <v>254.69706108759917</v>
      </c>
      <c r="M468">
        <v>301.18246071567984</v>
      </c>
      <c r="N468">
        <v>692.57969479464214</v>
      </c>
      <c r="O468">
        <v>1504.0639258661815</v>
      </c>
      <c r="P468">
        <v>99.78473449706199</v>
      </c>
      <c r="Q468">
        <v>210.39549721268401</v>
      </c>
      <c r="R468">
        <v>542.25110749951921</v>
      </c>
      <c r="S468">
        <v>247.54328422725399</v>
      </c>
      <c r="T468">
        <v>306.91683624354908</v>
      </c>
      <c r="U468">
        <v>451.90405128472793</v>
      </c>
      <c r="V468">
        <v>224.71698313272924</v>
      </c>
      <c r="W468">
        <v>722.8197394477437</v>
      </c>
      <c r="X468">
        <v>76.50162022949489</v>
      </c>
      <c r="Y468">
        <v>109.6896706149827</v>
      </c>
      <c r="Z468">
        <v>661.57147292419359</v>
      </c>
      <c r="AA468">
        <v>295.35195932589062</v>
      </c>
      <c r="AB468">
        <v>547.13204124816377</v>
      </c>
      <c r="AC468">
        <v>1751.91692142492</v>
      </c>
      <c r="AD468">
        <v>105.46430935661067</v>
      </c>
      <c r="AE468">
        <v>216.83318148167083</v>
      </c>
      <c r="AF468">
        <v>287.81108788859103</v>
      </c>
    </row>
    <row r="471" spans="3:32" x14ac:dyDescent="0.25">
      <c r="C471" t="str">
        <f>D471&amp;E471</f>
        <v>202116_24</v>
      </c>
      <c r="D471">
        <v>2021</v>
      </c>
      <c r="E471" t="s">
        <v>542</v>
      </c>
      <c r="F471">
        <v>10.025880370445098</v>
      </c>
      <c r="G471">
        <v>207.07796110599278</v>
      </c>
      <c r="H471">
        <v>37.642671415922635</v>
      </c>
      <c r="I471">
        <v>98.052775790132955</v>
      </c>
      <c r="J471">
        <v>19.681805928597239</v>
      </c>
      <c r="K471">
        <v>217.72589904560672</v>
      </c>
      <c r="L471">
        <v>47.252566805183598</v>
      </c>
      <c r="M471">
        <v>42.669852229173983</v>
      </c>
      <c r="N471">
        <v>136.44743849490186</v>
      </c>
      <c r="O471">
        <v>358.0154590445639</v>
      </c>
      <c r="P471">
        <v>25.417966456020309</v>
      </c>
      <c r="Q471">
        <v>24.368740948320376</v>
      </c>
      <c r="R471">
        <v>349.64898006562271</v>
      </c>
      <c r="S471">
        <v>6.5349959213497266</v>
      </c>
      <c r="T471">
        <v>39.326495852676381</v>
      </c>
      <c r="U471">
        <v>103.41074860828958</v>
      </c>
      <c r="V471">
        <v>46.523782603644065</v>
      </c>
      <c r="W471">
        <v>175.72193182261347</v>
      </c>
      <c r="X471">
        <v>9.5032493052534583</v>
      </c>
      <c r="Y471">
        <v>7.5960000958187051</v>
      </c>
      <c r="Z471">
        <v>148.06578458362071</v>
      </c>
      <c r="AA471">
        <v>74.065203463563577</v>
      </c>
      <c r="AB471">
        <v>66.874388602002185</v>
      </c>
      <c r="AC471">
        <v>387.59496570222416</v>
      </c>
      <c r="AD471">
        <v>28.343349879557127</v>
      </c>
      <c r="AE471">
        <v>63.07168320731887</v>
      </c>
      <c r="AF471">
        <v>50.158057364377683</v>
      </c>
    </row>
    <row r="472" spans="3:32" x14ac:dyDescent="0.25">
      <c r="C472" s="193" t="str">
        <f t="shared" ref="C472:C488" si="13">D472&amp;E472</f>
        <v>202125_34</v>
      </c>
      <c r="D472" s="193">
        <v>2021</v>
      </c>
      <c r="E472" t="s">
        <v>123</v>
      </c>
      <c r="F472">
        <v>74.29745137565321</v>
      </c>
      <c r="G472">
        <v>1544.8783081769054</v>
      </c>
      <c r="H472">
        <v>203.99749642618076</v>
      </c>
      <c r="I472">
        <v>718.81504105150395</v>
      </c>
      <c r="J472">
        <v>216.0268174044771</v>
      </c>
      <c r="K472">
        <v>1081.6994461377587</v>
      </c>
      <c r="L472">
        <v>251.45744580855751</v>
      </c>
      <c r="M472">
        <v>306.91443165081199</v>
      </c>
      <c r="N472">
        <v>800.24933851824051</v>
      </c>
      <c r="O472">
        <v>1674.1908429439793</v>
      </c>
      <c r="P472">
        <v>106.78853408814929</v>
      </c>
      <c r="Q472">
        <v>162.47915041095681</v>
      </c>
      <c r="R472">
        <v>870.59943995782589</v>
      </c>
      <c r="S472">
        <v>102.76673977061326</v>
      </c>
      <c r="T472">
        <v>281.5371158505119</v>
      </c>
      <c r="U472">
        <v>614.85781787733799</v>
      </c>
      <c r="V472">
        <v>255.97188680059909</v>
      </c>
      <c r="W472">
        <v>690.02911470572417</v>
      </c>
      <c r="X472">
        <v>90.35405272813783</v>
      </c>
      <c r="Y472">
        <v>78.412525297869522</v>
      </c>
      <c r="Z472">
        <v>784.20804235029777</v>
      </c>
      <c r="AA472">
        <v>359.79970588156004</v>
      </c>
      <c r="AB472">
        <v>590.41707025719666</v>
      </c>
      <c r="AC472">
        <v>1861.3604464544887</v>
      </c>
      <c r="AD472">
        <v>104.96882297366973</v>
      </c>
      <c r="AE472">
        <v>278.35637312638147</v>
      </c>
      <c r="AF472">
        <v>254.37145822991135</v>
      </c>
    </row>
    <row r="473" spans="3:32" x14ac:dyDescent="0.25">
      <c r="C473" s="193" t="str">
        <f t="shared" si="13"/>
        <v>202135_44</v>
      </c>
      <c r="D473" s="193">
        <v>2021</v>
      </c>
      <c r="E473" t="s">
        <v>124</v>
      </c>
      <c r="F473">
        <v>204.04620997163468</v>
      </c>
      <c r="G473">
        <v>2138.2106359189447</v>
      </c>
      <c r="H473">
        <v>327.99489670416739</v>
      </c>
      <c r="I473">
        <v>1299.5409931475365</v>
      </c>
      <c r="J473">
        <v>475.01701828867749</v>
      </c>
      <c r="K473">
        <v>1612.7926124853132</v>
      </c>
      <c r="L473">
        <v>460.96161513787149</v>
      </c>
      <c r="M473">
        <v>577.41227114222272</v>
      </c>
      <c r="N473">
        <v>1183.389627687335</v>
      </c>
      <c r="O473">
        <v>2241.7247635153103</v>
      </c>
      <c r="P473">
        <v>249.70509360732146</v>
      </c>
      <c r="Q473">
        <v>353.31854891550245</v>
      </c>
      <c r="R473">
        <v>1151.7927373377861</v>
      </c>
      <c r="S473">
        <v>297.19708868987283</v>
      </c>
      <c r="T473">
        <v>610.41011083756212</v>
      </c>
      <c r="U473">
        <v>862.63748334078571</v>
      </c>
      <c r="V473">
        <v>340.03348372579489</v>
      </c>
      <c r="W473">
        <v>1024.6292148644936</v>
      </c>
      <c r="X473">
        <v>175.57217899505181</v>
      </c>
      <c r="Y473">
        <v>164.97024174270976</v>
      </c>
      <c r="Z473">
        <v>982.40699580553883</v>
      </c>
      <c r="AA473">
        <v>596.29567884977894</v>
      </c>
      <c r="AB473">
        <v>876.67357795257362</v>
      </c>
      <c r="AC473">
        <v>2992.8611689756663</v>
      </c>
      <c r="AD473">
        <v>189.91610403793376</v>
      </c>
      <c r="AE473">
        <v>476.04900742731081</v>
      </c>
      <c r="AF473">
        <v>496.89198269282014</v>
      </c>
    </row>
    <row r="474" spans="3:32" x14ac:dyDescent="0.25">
      <c r="C474" s="193" t="str">
        <f t="shared" si="13"/>
        <v>202145_54</v>
      </c>
      <c r="D474" s="193">
        <v>2021</v>
      </c>
      <c r="E474" t="s">
        <v>125</v>
      </c>
      <c r="F474">
        <v>301.41166187166135</v>
      </c>
      <c r="G474">
        <v>2429.8855860540816</v>
      </c>
      <c r="H474">
        <v>519.41939431856792</v>
      </c>
      <c r="I474">
        <v>1633.2113923610698</v>
      </c>
      <c r="J474">
        <v>641.36989462864301</v>
      </c>
      <c r="K474">
        <v>2030.7538336116261</v>
      </c>
      <c r="L474">
        <v>623.0135591803795</v>
      </c>
      <c r="M474">
        <v>837.10468116987124</v>
      </c>
      <c r="N474">
        <v>1577.1698227569871</v>
      </c>
      <c r="O474">
        <v>3741.4142171596204</v>
      </c>
      <c r="P474">
        <v>452.77485013946898</v>
      </c>
      <c r="Q474">
        <v>673.15473135725904</v>
      </c>
      <c r="R474">
        <v>1681.1242485902262</v>
      </c>
      <c r="S474">
        <v>553.43988395796714</v>
      </c>
      <c r="T474">
        <v>1032.7941206230857</v>
      </c>
      <c r="U474">
        <v>782.04107349297601</v>
      </c>
      <c r="V474">
        <v>539.97266272073421</v>
      </c>
      <c r="W474">
        <v>1654.69073668585</v>
      </c>
      <c r="X474">
        <v>343.39552265753605</v>
      </c>
      <c r="Y474">
        <v>309.45888064425702</v>
      </c>
      <c r="Z474">
        <v>1555.4358883994018</v>
      </c>
      <c r="AA474">
        <v>713.16189350863988</v>
      </c>
      <c r="AB474">
        <v>1146.1361269533534</v>
      </c>
      <c r="AC474">
        <v>4591.3530852013164</v>
      </c>
      <c r="AD474">
        <v>404.03881736198974</v>
      </c>
      <c r="AE474">
        <v>796.21086239849387</v>
      </c>
      <c r="AF474">
        <v>727.28665487583953</v>
      </c>
    </row>
    <row r="475" spans="3:32" x14ac:dyDescent="0.25">
      <c r="C475" s="193" t="str">
        <f t="shared" si="13"/>
        <v>202155_64</v>
      </c>
      <c r="D475" s="193">
        <v>2021</v>
      </c>
      <c r="E475" t="s">
        <v>126</v>
      </c>
      <c r="F475">
        <v>381.59830589933802</v>
      </c>
      <c r="G475">
        <v>2397.3125759528261</v>
      </c>
      <c r="H475">
        <v>619.46079972472864</v>
      </c>
      <c r="I475">
        <v>1472.9309551396007</v>
      </c>
      <c r="J475">
        <v>865.45761067700187</v>
      </c>
      <c r="K475">
        <v>1937.0123022740202</v>
      </c>
      <c r="L475">
        <v>724.18438787017487</v>
      </c>
      <c r="M475">
        <v>837.90239154867663</v>
      </c>
      <c r="N475">
        <v>1615.4588132660708</v>
      </c>
      <c r="O475">
        <v>4194.347346262527</v>
      </c>
      <c r="P475">
        <v>519.16915711779757</v>
      </c>
      <c r="Q475">
        <v>845.64039091499626</v>
      </c>
      <c r="R475">
        <v>1598.1889382758825</v>
      </c>
      <c r="S475">
        <v>603.06501676903406</v>
      </c>
      <c r="T475">
        <v>1186.4484450230043</v>
      </c>
      <c r="U475">
        <v>676.8754597687057</v>
      </c>
      <c r="V475">
        <v>561.38054030207161</v>
      </c>
      <c r="W475">
        <v>1991.8641944521091</v>
      </c>
      <c r="X475">
        <v>393.80255388940077</v>
      </c>
      <c r="Y475">
        <v>341.34000584779369</v>
      </c>
      <c r="Z475">
        <v>1748.5024592853665</v>
      </c>
      <c r="AA475">
        <v>771.65751794219511</v>
      </c>
      <c r="AB475">
        <v>1265.8910578255834</v>
      </c>
      <c r="AC475">
        <v>4514.6223961049845</v>
      </c>
      <c r="AD475">
        <v>479.85188104235596</v>
      </c>
      <c r="AE475">
        <v>842.87369214734599</v>
      </c>
      <c r="AF475">
        <v>764.28334587037807</v>
      </c>
    </row>
    <row r="476" spans="3:32" x14ac:dyDescent="0.25">
      <c r="C476" s="193" t="str">
        <f t="shared" si="13"/>
        <v>202165_74</v>
      </c>
      <c r="D476" s="193">
        <v>2021</v>
      </c>
      <c r="E476" t="s">
        <v>127</v>
      </c>
      <c r="F476">
        <v>422.23941241395988</v>
      </c>
      <c r="G476">
        <v>1791.9662873295667</v>
      </c>
      <c r="H476">
        <v>520.74741920622751</v>
      </c>
      <c r="I476">
        <v>1248.665916494077</v>
      </c>
      <c r="J476">
        <v>860.79387674241866</v>
      </c>
      <c r="K476">
        <v>1611.9600020143857</v>
      </c>
      <c r="L476">
        <v>564.54616318547369</v>
      </c>
      <c r="M476">
        <v>649.55350477421268</v>
      </c>
      <c r="N476">
        <v>1301.9584103157215</v>
      </c>
      <c r="O476">
        <v>3652.7164516163457</v>
      </c>
      <c r="P476">
        <v>430.78618504066185</v>
      </c>
      <c r="Q476">
        <v>739.02734184649103</v>
      </c>
      <c r="R476">
        <v>1351.5326341839113</v>
      </c>
      <c r="S476">
        <v>608.76548386365948</v>
      </c>
      <c r="T476">
        <v>1131.6628183075916</v>
      </c>
      <c r="U476">
        <v>573.18852542943932</v>
      </c>
      <c r="V476">
        <v>531.00331183126161</v>
      </c>
      <c r="W476">
        <v>1784.3421338749981</v>
      </c>
      <c r="X476">
        <v>277.29733362676973</v>
      </c>
      <c r="Y476">
        <v>262.18142787484919</v>
      </c>
      <c r="Z476">
        <v>1620.0957981039915</v>
      </c>
      <c r="AA476">
        <v>629.35460931498676</v>
      </c>
      <c r="AB476">
        <v>1120.5828757867864</v>
      </c>
      <c r="AC476">
        <v>3635.994648556964</v>
      </c>
      <c r="AD476">
        <v>502.07152781290284</v>
      </c>
      <c r="AE476">
        <v>760.5608752776069</v>
      </c>
      <c r="AF476">
        <v>672.85912685991923</v>
      </c>
    </row>
    <row r="477" spans="3:32" x14ac:dyDescent="0.25">
      <c r="C477" s="193" t="str">
        <f t="shared" si="13"/>
        <v>202175_84</v>
      </c>
      <c r="D477" s="193">
        <v>2021</v>
      </c>
      <c r="E477" t="s">
        <v>128</v>
      </c>
      <c r="F477">
        <v>268.62217653098071</v>
      </c>
      <c r="G477">
        <v>1454.0435785689906</v>
      </c>
      <c r="H477">
        <v>424.21293891981969</v>
      </c>
      <c r="I477">
        <v>1209.1393148815002</v>
      </c>
      <c r="J477">
        <v>707.76656235889595</v>
      </c>
      <c r="K477">
        <v>1303.5773356655993</v>
      </c>
      <c r="L477">
        <v>465.99707954699431</v>
      </c>
      <c r="M477">
        <v>560.94855754680191</v>
      </c>
      <c r="N477">
        <v>1090.8356893094146</v>
      </c>
      <c r="O477">
        <v>2641.6361829724378</v>
      </c>
      <c r="P477">
        <v>267.38171414054068</v>
      </c>
      <c r="Q477">
        <v>729.38672315847498</v>
      </c>
      <c r="R477">
        <v>1187.1018513986323</v>
      </c>
      <c r="S477">
        <v>572.82623171646344</v>
      </c>
      <c r="T477">
        <v>851.21998190913018</v>
      </c>
      <c r="U477">
        <v>377.37991667734082</v>
      </c>
      <c r="V477">
        <v>515.31535762694477</v>
      </c>
      <c r="W477">
        <v>1358.3768985439035</v>
      </c>
      <c r="X477">
        <v>243.3483821723224</v>
      </c>
      <c r="Y477">
        <v>185.28726022094051</v>
      </c>
      <c r="Z477">
        <v>1287.6307894726215</v>
      </c>
      <c r="AA477">
        <v>522.29444258358524</v>
      </c>
      <c r="AB477">
        <v>885.1335076917054</v>
      </c>
      <c r="AC477">
        <v>2848.175406525485</v>
      </c>
      <c r="AD477">
        <v>418.41164024803913</v>
      </c>
      <c r="AE477">
        <v>634.01376915060985</v>
      </c>
      <c r="AF477">
        <v>559.71241412442805</v>
      </c>
    </row>
    <row r="478" spans="3:32" x14ac:dyDescent="0.25">
      <c r="C478" s="193" t="str">
        <f t="shared" si="13"/>
        <v>202185_89</v>
      </c>
      <c r="D478" s="193">
        <v>2021</v>
      </c>
      <c r="E478" t="s">
        <v>543</v>
      </c>
      <c r="F478">
        <v>68.1602732261548</v>
      </c>
      <c r="G478">
        <v>400.80792445668749</v>
      </c>
      <c r="H478">
        <v>100.21084874998581</v>
      </c>
      <c r="I478">
        <v>360.28458466465281</v>
      </c>
      <c r="J478">
        <v>171.05731520187692</v>
      </c>
      <c r="K478">
        <v>344.52205370064229</v>
      </c>
      <c r="L478">
        <v>103.37983180453004</v>
      </c>
      <c r="M478">
        <v>147.76774628118827</v>
      </c>
      <c r="N478">
        <v>295.54128548944078</v>
      </c>
      <c r="O478">
        <v>606.0398182322516</v>
      </c>
      <c r="P478">
        <v>72.149663546509345</v>
      </c>
      <c r="Q478">
        <v>205.36019362002156</v>
      </c>
      <c r="R478">
        <v>364.53715914144277</v>
      </c>
      <c r="S478">
        <v>155.77768426401289</v>
      </c>
      <c r="T478">
        <v>218.23834854443612</v>
      </c>
      <c r="U478">
        <v>97.34498573442167</v>
      </c>
      <c r="V478">
        <v>139.83321101239511</v>
      </c>
      <c r="W478">
        <v>365.40645901044826</v>
      </c>
      <c r="X478">
        <v>66.454128497883829</v>
      </c>
      <c r="Y478">
        <v>53.194258796182233</v>
      </c>
      <c r="Z478">
        <v>317.45653066853743</v>
      </c>
      <c r="AA478">
        <v>133.41872331537044</v>
      </c>
      <c r="AB478">
        <v>209.67954310308872</v>
      </c>
      <c r="AC478">
        <v>801.06415244190055</v>
      </c>
      <c r="AD478">
        <v>99.885092047419107</v>
      </c>
      <c r="AE478">
        <v>145.71685213762359</v>
      </c>
      <c r="AF478">
        <v>117.53649418085134</v>
      </c>
    </row>
    <row r="479" spans="3:32" x14ac:dyDescent="0.25">
      <c r="C479" s="193" t="str">
        <f t="shared" si="13"/>
        <v>202190&amp;</v>
      </c>
      <c r="D479" s="193">
        <v>2021</v>
      </c>
      <c r="E479" t="s">
        <v>544</v>
      </c>
      <c r="F479">
        <v>21.282790561043335</v>
      </c>
      <c r="G479">
        <v>207.71566266448221</v>
      </c>
      <c r="H479">
        <v>77.141840207932319</v>
      </c>
      <c r="I479">
        <v>205.06937943053245</v>
      </c>
      <c r="J479">
        <v>121.3064699964456</v>
      </c>
      <c r="K479">
        <v>212.7289502865012</v>
      </c>
      <c r="L479">
        <v>30.634415094074569</v>
      </c>
      <c r="M479">
        <v>76.649058455872577</v>
      </c>
      <c r="N479">
        <v>129.22249958309922</v>
      </c>
      <c r="O479">
        <v>343.52879454881253</v>
      </c>
      <c r="P479">
        <v>50.960916965952528</v>
      </c>
      <c r="Q479">
        <v>90.368118533015377</v>
      </c>
      <c r="R479">
        <v>190.00063236561988</v>
      </c>
      <c r="S479">
        <v>81.090869454851315</v>
      </c>
      <c r="T479">
        <v>105.67871836668523</v>
      </c>
      <c r="U479">
        <v>33.108850484331548</v>
      </c>
      <c r="V479">
        <v>89.105581282800173</v>
      </c>
      <c r="W479">
        <v>164.53893240231798</v>
      </c>
      <c r="X479">
        <v>24.803566746679557</v>
      </c>
      <c r="Y479">
        <v>11.540625198501639</v>
      </c>
      <c r="Z479">
        <v>146.25842380625167</v>
      </c>
      <c r="AA479">
        <v>80.329137834345858</v>
      </c>
      <c r="AB479">
        <v>87.872656916251799</v>
      </c>
      <c r="AC479">
        <v>393.15374065696426</v>
      </c>
      <c r="AD479">
        <v>71.694514369039851</v>
      </c>
      <c r="AE479">
        <v>55.51022507580435</v>
      </c>
      <c r="AF479">
        <v>55.257151513236437</v>
      </c>
    </row>
    <row r="480" spans="3:32" x14ac:dyDescent="0.25">
      <c r="C480" s="193" t="str">
        <f t="shared" si="13"/>
        <v>204116_24</v>
      </c>
      <c r="D480">
        <v>2041</v>
      </c>
      <c r="E480" s="193" t="s">
        <v>542</v>
      </c>
      <c r="F480">
        <v>8.8124922813155901</v>
      </c>
      <c r="G480">
        <v>281.35560134612194</v>
      </c>
      <c r="H480">
        <v>41.885818975538641</v>
      </c>
      <c r="I480">
        <v>153.84872264322948</v>
      </c>
      <c r="J480">
        <v>20.397925103862178</v>
      </c>
      <c r="K480">
        <v>181.18325739324177</v>
      </c>
      <c r="L480">
        <v>40.941769214238349</v>
      </c>
      <c r="M480">
        <v>79.908859321222678</v>
      </c>
      <c r="N480">
        <v>155.61815270225512</v>
      </c>
      <c r="O480">
        <v>380.44750837948465</v>
      </c>
      <c r="P480">
        <v>25.749970585776317</v>
      </c>
      <c r="Q480">
        <v>22.319770813312996</v>
      </c>
      <c r="R480">
        <v>344.12434208745674</v>
      </c>
      <c r="S480">
        <v>6.1009141869208561</v>
      </c>
      <c r="T480">
        <v>37.774162317757238</v>
      </c>
      <c r="U480">
        <v>244.07091545036909</v>
      </c>
      <c r="V480">
        <v>59.969689790980752</v>
      </c>
      <c r="W480">
        <v>198.42499143022866</v>
      </c>
      <c r="X480">
        <v>8.1499927630113831</v>
      </c>
      <c r="Y480">
        <v>5.9918503942512054</v>
      </c>
      <c r="Z480">
        <v>151.78239682742935</v>
      </c>
      <c r="AA480">
        <v>109.44298084577491</v>
      </c>
      <c r="AB480">
        <v>78.104025124785025</v>
      </c>
      <c r="AC480">
        <v>329.49568343861563</v>
      </c>
      <c r="AD480">
        <v>14.871731460695559</v>
      </c>
      <c r="AE480">
        <v>55.994426560942443</v>
      </c>
      <c r="AF480">
        <v>37.55666276557151</v>
      </c>
    </row>
    <row r="481" spans="2:32" x14ac:dyDescent="0.25">
      <c r="C481" s="193" t="str">
        <f t="shared" si="13"/>
        <v>204125_34</v>
      </c>
      <c r="D481" s="193">
        <v>2041</v>
      </c>
      <c r="E481" s="193" t="s">
        <v>123</v>
      </c>
      <c r="F481">
        <v>51.924076478025633</v>
      </c>
      <c r="G481">
        <v>1721.0336653412057</v>
      </c>
      <c r="H481">
        <v>220.17104245449093</v>
      </c>
      <c r="I481">
        <v>924.20437512631406</v>
      </c>
      <c r="J481">
        <v>183.95263231014721</v>
      </c>
      <c r="K481">
        <v>995.40652115921375</v>
      </c>
      <c r="L481">
        <v>217.21463686992516</v>
      </c>
      <c r="M481">
        <v>517.74618735786191</v>
      </c>
      <c r="N481">
        <v>815.610538942934</v>
      </c>
      <c r="O481">
        <v>1674.9899398676969</v>
      </c>
      <c r="P481">
        <v>90.947898570358703</v>
      </c>
      <c r="Q481">
        <v>143.61431735859421</v>
      </c>
      <c r="R481">
        <v>793.53996504460304</v>
      </c>
      <c r="S481">
        <v>114.76355600596585</v>
      </c>
      <c r="T481">
        <v>232.77481718483412</v>
      </c>
      <c r="U481">
        <v>1094.6556926143644</v>
      </c>
      <c r="V481">
        <v>270.25394032184357</v>
      </c>
      <c r="W481">
        <v>786.42471479501239</v>
      </c>
      <c r="X481">
        <v>69.259015469724034</v>
      </c>
      <c r="Y481">
        <v>75.248309077361668</v>
      </c>
      <c r="Z481">
        <v>778.98501512023029</v>
      </c>
      <c r="AA481">
        <v>510.88352595615703</v>
      </c>
      <c r="AB481">
        <v>509.89886728117625</v>
      </c>
      <c r="AC481">
        <v>1654.857556380151</v>
      </c>
      <c r="AD481">
        <v>70.347761641056536</v>
      </c>
      <c r="AE481">
        <v>257.54315419667995</v>
      </c>
      <c r="AF481">
        <v>233.465977896548</v>
      </c>
    </row>
    <row r="482" spans="2:32" x14ac:dyDescent="0.25">
      <c r="C482" s="193" t="str">
        <f t="shared" si="13"/>
        <v>204135_44</v>
      </c>
      <c r="D482" s="193">
        <v>2041</v>
      </c>
      <c r="E482" s="193" t="s">
        <v>124</v>
      </c>
      <c r="F482">
        <v>125.20754930759664</v>
      </c>
      <c r="G482">
        <v>2366.4870427855603</v>
      </c>
      <c r="H482">
        <v>342.74397137425842</v>
      </c>
      <c r="I482">
        <v>1505.4153357440748</v>
      </c>
      <c r="J482">
        <v>407.34223974004919</v>
      </c>
      <c r="K482">
        <v>1325.2050190142309</v>
      </c>
      <c r="L482">
        <v>504.62539102395027</v>
      </c>
      <c r="M482">
        <v>769.81442822577867</v>
      </c>
      <c r="N482">
        <v>1274.2918643675798</v>
      </c>
      <c r="O482">
        <v>2191.0383726961159</v>
      </c>
      <c r="P482">
        <v>179.50978808050132</v>
      </c>
      <c r="Q482">
        <v>302.22288774373163</v>
      </c>
      <c r="R482">
        <v>1034.373032079478</v>
      </c>
      <c r="S482">
        <v>322.78066486136106</v>
      </c>
      <c r="T482">
        <v>529.07248800107197</v>
      </c>
      <c r="U482">
        <v>1241.3579919565161</v>
      </c>
      <c r="V482">
        <v>386.22877548534098</v>
      </c>
      <c r="W482">
        <v>1395.6194319611304</v>
      </c>
      <c r="X482">
        <v>123.94029785714497</v>
      </c>
      <c r="Y482">
        <v>187.92056551286169</v>
      </c>
      <c r="Z482">
        <v>929.29445654759354</v>
      </c>
      <c r="AA482">
        <v>711.69753890354184</v>
      </c>
      <c r="AB482">
        <v>757.35570418125303</v>
      </c>
      <c r="AC482">
        <v>2755.924413678365</v>
      </c>
      <c r="AD482">
        <v>121.73384224742638</v>
      </c>
      <c r="AE482">
        <v>412.28812069685495</v>
      </c>
      <c r="AF482">
        <v>555.1995750609309</v>
      </c>
    </row>
    <row r="483" spans="2:32" x14ac:dyDescent="0.25">
      <c r="C483" s="193" t="str">
        <f t="shared" si="13"/>
        <v>204145_54</v>
      </c>
      <c r="D483" s="193">
        <v>2041</v>
      </c>
      <c r="E483" s="193" t="s">
        <v>125</v>
      </c>
      <c r="F483">
        <v>195.37631736928378</v>
      </c>
      <c r="G483">
        <v>3065.964506136012</v>
      </c>
      <c r="H483">
        <v>525.1583439870966</v>
      </c>
      <c r="I483">
        <v>1808.2621094394667</v>
      </c>
      <c r="J483">
        <v>595.93629272106989</v>
      </c>
      <c r="K483">
        <v>1512.9710363175748</v>
      </c>
      <c r="L483">
        <v>694.96815964928408</v>
      </c>
      <c r="M483">
        <v>1022.4177512319189</v>
      </c>
      <c r="N483">
        <v>1739.8945688661454</v>
      </c>
      <c r="O483">
        <v>3200.9672088049419</v>
      </c>
      <c r="P483">
        <v>314.82161261971646</v>
      </c>
      <c r="Q483">
        <v>508.19441292047844</v>
      </c>
      <c r="R483">
        <v>1429.528868981934</v>
      </c>
      <c r="S483">
        <v>429.49709801151766</v>
      </c>
      <c r="T483">
        <v>845.72924787545912</v>
      </c>
      <c r="U483">
        <v>1631.794271939679</v>
      </c>
      <c r="V483">
        <v>645.52143017820367</v>
      </c>
      <c r="W483">
        <v>1881.4261886729048</v>
      </c>
      <c r="X483">
        <v>196.75937150309721</v>
      </c>
      <c r="Y483">
        <v>223.2322841188481</v>
      </c>
      <c r="Z483">
        <v>1327.1035470404804</v>
      </c>
      <c r="AA483">
        <v>905.07737538397578</v>
      </c>
      <c r="AB483">
        <v>1164.6279588488101</v>
      </c>
      <c r="AC483">
        <v>3792.6252955498599</v>
      </c>
      <c r="AD483">
        <v>197.4756338243144</v>
      </c>
      <c r="AE483">
        <v>570.63607894828692</v>
      </c>
      <c r="AF483">
        <v>659.46969234861012</v>
      </c>
    </row>
    <row r="484" spans="2:32" x14ac:dyDescent="0.25">
      <c r="C484" s="193" t="str">
        <f t="shared" si="13"/>
        <v>204155_64</v>
      </c>
      <c r="D484" s="193">
        <v>2041</v>
      </c>
      <c r="E484" s="193" t="s">
        <v>126</v>
      </c>
      <c r="F484">
        <v>256.60608611126139</v>
      </c>
      <c r="G484">
        <v>2606.974699463196</v>
      </c>
      <c r="H484">
        <v>633.30476277545563</v>
      </c>
      <c r="I484">
        <v>1633.6403659795758</v>
      </c>
      <c r="J484">
        <v>685.11268110207493</v>
      </c>
      <c r="K484">
        <v>1729.9718536295923</v>
      </c>
      <c r="L484">
        <v>651.24253605485228</v>
      </c>
      <c r="M484">
        <v>1105.0597109542684</v>
      </c>
      <c r="N484">
        <v>1594.2105481952751</v>
      </c>
      <c r="O484">
        <v>3550.3631027651113</v>
      </c>
      <c r="P484">
        <v>365.93937465021253</v>
      </c>
      <c r="Q484">
        <v>670.09617997137832</v>
      </c>
      <c r="R484">
        <v>1404.2863890187955</v>
      </c>
      <c r="S484">
        <v>520.42420623120552</v>
      </c>
      <c r="T484">
        <v>920.93412237655298</v>
      </c>
      <c r="U484">
        <v>1274.0249309823012</v>
      </c>
      <c r="V484">
        <v>627.21712298229124</v>
      </c>
      <c r="W484">
        <v>1783.017680957063</v>
      </c>
      <c r="X484">
        <v>227.42706950193943</v>
      </c>
      <c r="Y484">
        <v>212.4596840740729</v>
      </c>
      <c r="Z484">
        <v>1445.8295724948891</v>
      </c>
      <c r="AA484">
        <v>901.31310044556551</v>
      </c>
      <c r="AB484">
        <v>1224.0074111964757</v>
      </c>
      <c r="AC484">
        <v>3947.4841149094259</v>
      </c>
      <c r="AD484">
        <v>256.90459632475341</v>
      </c>
      <c r="AE484">
        <v>636.41446379263675</v>
      </c>
      <c r="AF484">
        <v>615.22465885475867</v>
      </c>
    </row>
    <row r="485" spans="2:32" x14ac:dyDescent="0.25">
      <c r="C485" s="193" t="str">
        <f t="shared" si="13"/>
        <v>204165_74</v>
      </c>
      <c r="D485" s="193">
        <v>2041</v>
      </c>
      <c r="E485" s="193" t="s">
        <v>127</v>
      </c>
      <c r="F485">
        <v>288.48359119121284</v>
      </c>
      <c r="G485">
        <v>2370.0921707647281</v>
      </c>
      <c r="H485">
        <v>674.02619780925954</v>
      </c>
      <c r="I485">
        <v>1722.2897991170639</v>
      </c>
      <c r="J485">
        <v>822.57046998587998</v>
      </c>
      <c r="K485">
        <v>2053.865278342751</v>
      </c>
      <c r="L485">
        <v>613.83912215612747</v>
      </c>
      <c r="M485">
        <v>1019.6814672785446</v>
      </c>
      <c r="N485">
        <v>1636.1925580272525</v>
      </c>
      <c r="O485">
        <v>4409.3094637623908</v>
      </c>
      <c r="P485">
        <v>380.68104917898421</v>
      </c>
      <c r="Q485">
        <v>863.49979019734178</v>
      </c>
      <c r="R485">
        <v>1617.7902288249836</v>
      </c>
      <c r="S485">
        <v>659.50361713239124</v>
      </c>
      <c r="T485">
        <v>1236.4775331471924</v>
      </c>
      <c r="U485">
        <v>763.14447644827237</v>
      </c>
      <c r="V485">
        <v>764.30602302570628</v>
      </c>
      <c r="W485">
        <v>1943.7737065010976</v>
      </c>
      <c r="X485">
        <v>316.42604998914288</v>
      </c>
      <c r="Y485">
        <v>282.82660653058156</v>
      </c>
      <c r="Z485">
        <v>1838.3961746374864</v>
      </c>
      <c r="AA485">
        <v>775.73688566621991</v>
      </c>
      <c r="AB485">
        <v>1261.0086138918905</v>
      </c>
      <c r="AC485">
        <v>4351.1163569692926</v>
      </c>
      <c r="AD485">
        <v>411.71685307228165</v>
      </c>
      <c r="AE485">
        <v>794.39528947180474</v>
      </c>
      <c r="AF485">
        <v>688.49973355115458</v>
      </c>
    </row>
    <row r="486" spans="2:32" x14ac:dyDescent="0.25">
      <c r="C486" s="193" t="str">
        <f t="shared" si="13"/>
        <v>204175_84</v>
      </c>
      <c r="D486" s="193">
        <v>2041</v>
      </c>
      <c r="E486" s="193" t="s">
        <v>128</v>
      </c>
      <c r="F486">
        <v>358.43313111100679</v>
      </c>
      <c r="G486">
        <v>2454.877413500602</v>
      </c>
      <c r="H486">
        <v>696.31180043879033</v>
      </c>
      <c r="I486">
        <v>1780.8573474516645</v>
      </c>
      <c r="J486">
        <v>1067.32902544281</v>
      </c>
      <c r="K486">
        <v>2256.6246467911374</v>
      </c>
      <c r="L486">
        <v>698.45770553417276</v>
      </c>
      <c r="M486">
        <v>982.89685805554996</v>
      </c>
      <c r="N486">
        <v>1806.0681090640148</v>
      </c>
      <c r="O486">
        <v>4398.641730803115</v>
      </c>
      <c r="P486">
        <v>398.26538639013171</v>
      </c>
      <c r="Q486">
        <v>1020.1197112871678</v>
      </c>
      <c r="R486">
        <v>1853.929757747738</v>
      </c>
      <c r="S486">
        <v>647.20943171318856</v>
      </c>
      <c r="T486">
        <v>1437.5350421770645</v>
      </c>
      <c r="U486">
        <v>718.11283168354987</v>
      </c>
      <c r="V486">
        <v>912.43192251256914</v>
      </c>
      <c r="W486">
        <v>2096.1044747057808</v>
      </c>
      <c r="X486">
        <v>355.20102757191268</v>
      </c>
      <c r="Y486">
        <v>314.62432140962693</v>
      </c>
      <c r="Z486">
        <v>1978.0006588264664</v>
      </c>
      <c r="AA486">
        <v>888.31572511987213</v>
      </c>
      <c r="AB486">
        <v>1440.4368575410997</v>
      </c>
      <c r="AC486">
        <v>4525.2818011225809</v>
      </c>
      <c r="AD486">
        <v>483.45310470394969</v>
      </c>
      <c r="AE486">
        <v>864.08539675962379</v>
      </c>
      <c r="AF486">
        <v>793.09884383007</v>
      </c>
    </row>
    <row r="487" spans="2:32" x14ac:dyDescent="0.25">
      <c r="C487" s="193" t="str">
        <f t="shared" si="13"/>
        <v>204185_89</v>
      </c>
      <c r="D487" s="193">
        <v>2041</v>
      </c>
      <c r="E487" s="193" t="s">
        <v>543</v>
      </c>
      <c r="F487">
        <v>146.98352051940148</v>
      </c>
      <c r="G487">
        <v>722.60319338851355</v>
      </c>
      <c r="H487">
        <v>192.82092290747423</v>
      </c>
      <c r="I487">
        <v>585.86958089256598</v>
      </c>
      <c r="J487">
        <v>307.16789681723839</v>
      </c>
      <c r="K487">
        <v>774.73829689227728</v>
      </c>
      <c r="L487">
        <v>218.92922893157188</v>
      </c>
      <c r="M487">
        <v>282.11310760887852</v>
      </c>
      <c r="N487">
        <v>479.63677261750581</v>
      </c>
      <c r="O487">
        <v>1263.2888403017771</v>
      </c>
      <c r="P487">
        <v>115.60954825939932</v>
      </c>
      <c r="Q487">
        <v>311.94381759377472</v>
      </c>
      <c r="R487">
        <v>612.44121462572684</v>
      </c>
      <c r="S487">
        <v>245.25373148416844</v>
      </c>
      <c r="T487">
        <v>425.75290460464004</v>
      </c>
      <c r="U487">
        <v>221.26402676808956</v>
      </c>
      <c r="V487">
        <v>262.34064262695182</v>
      </c>
      <c r="W487">
        <v>678.41785214556307</v>
      </c>
      <c r="X487">
        <v>95.539092927019041</v>
      </c>
      <c r="Y487">
        <v>111.23299294627817</v>
      </c>
      <c r="Z487">
        <v>581.67749618539449</v>
      </c>
      <c r="AA487">
        <v>290.04762260572204</v>
      </c>
      <c r="AB487">
        <v>557.08296814865059</v>
      </c>
      <c r="AC487">
        <v>1377.6443798847235</v>
      </c>
      <c r="AD487">
        <v>164.62935705371177</v>
      </c>
      <c r="AE487">
        <v>298.17271143260541</v>
      </c>
      <c r="AF487">
        <v>262.37263594374838</v>
      </c>
    </row>
    <row r="488" spans="2:32" x14ac:dyDescent="0.25">
      <c r="C488" s="193" t="str">
        <f t="shared" si="13"/>
        <v>204190&amp;</v>
      </c>
      <c r="D488" s="193">
        <v>2041</v>
      </c>
      <c r="E488" s="193" t="s">
        <v>544</v>
      </c>
      <c r="F488">
        <v>86.978895595766957</v>
      </c>
      <c r="G488">
        <v>454.95285010783493</v>
      </c>
      <c r="H488">
        <v>223.41089264191331</v>
      </c>
      <c r="I488">
        <v>423.27738864216491</v>
      </c>
      <c r="J488">
        <v>281.08828029600619</v>
      </c>
      <c r="K488">
        <v>640.90372576993229</v>
      </c>
      <c r="L488">
        <v>92.070761119838679</v>
      </c>
      <c r="M488">
        <v>165.84412733706873</v>
      </c>
      <c r="N488">
        <v>280.32745774101841</v>
      </c>
      <c r="O488">
        <v>801.64725291952391</v>
      </c>
      <c r="P488">
        <v>101.13607174059436</v>
      </c>
      <c r="Q488">
        <v>179.34045082142114</v>
      </c>
      <c r="R488">
        <v>380.57041983582189</v>
      </c>
      <c r="S488">
        <v>207.16874698986811</v>
      </c>
      <c r="T488">
        <v>252.77017548265945</v>
      </c>
      <c r="U488">
        <v>104.38253924586797</v>
      </c>
      <c r="V488">
        <v>189.94989051051812</v>
      </c>
      <c r="W488">
        <v>508.48601727574169</v>
      </c>
      <c r="X488">
        <v>67.220495745219964</v>
      </c>
      <c r="Y488">
        <v>49.78469284456272</v>
      </c>
      <c r="Z488">
        <v>417.71680021334168</v>
      </c>
      <c r="AA488">
        <v>320.21483746289465</v>
      </c>
      <c r="AB488">
        <v>273.54299884247041</v>
      </c>
      <c r="AC488">
        <v>959.65405790556497</v>
      </c>
      <c r="AD488">
        <v>167.76139500593916</v>
      </c>
      <c r="AE488">
        <v>171.12778818668147</v>
      </c>
      <c r="AF488">
        <v>162.34869330231274</v>
      </c>
    </row>
    <row r="492" spans="2:32" x14ac:dyDescent="0.25">
      <c r="B492" s="193">
        <v>2021</v>
      </c>
      <c r="C492" t="s">
        <v>117</v>
      </c>
      <c r="D492" t="s">
        <v>120</v>
      </c>
      <c r="E492" t="s">
        <v>542</v>
      </c>
      <c r="F492">
        <v>4.1052106942010419E-2</v>
      </c>
      <c r="G492">
        <v>0.84790425284909798</v>
      </c>
      <c r="H492">
        <v>0.16663132649449078</v>
      </c>
      <c r="I492">
        <v>0.40148823733858363</v>
      </c>
      <c r="J492">
        <v>8.0589391847770281E-2</v>
      </c>
      <c r="K492">
        <v>0.89150344522501002</v>
      </c>
      <c r="L492">
        <v>1.221878978792081</v>
      </c>
      <c r="M492">
        <v>1.1214835672394234</v>
      </c>
      <c r="N492">
        <v>3.5283216993125652</v>
      </c>
      <c r="O492">
        <v>10.504074435682089</v>
      </c>
      <c r="P492">
        <v>0.66805555219569801</v>
      </c>
      <c r="Q492">
        <v>0.64047895879916905</v>
      </c>
      <c r="R492">
        <v>9.1897572867036761</v>
      </c>
      <c r="S492">
        <v>0.16898498182564908</v>
      </c>
      <c r="T492">
        <v>1.0336107708789148</v>
      </c>
      <c r="U492">
        <v>2.6740435165473433</v>
      </c>
      <c r="V492">
        <v>1.2227756823618181</v>
      </c>
      <c r="W492">
        <v>5.155632823153681</v>
      </c>
      <c r="X492">
        <v>0.24977208437423107</v>
      </c>
      <c r="Y492">
        <v>0.19642092414258733</v>
      </c>
      <c r="Z492">
        <v>4.3442091210101266</v>
      </c>
      <c r="AA492">
        <v>1.9466415806296067</v>
      </c>
      <c r="AB492">
        <v>1.729269226563908</v>
      </c>
      <c r="AC492">
        <v>10.022611953118957</v>
      </c>
      <c r="AD492">
        <v>0.74494284535412225</v>
      </c>
      <c r="AE492">
        <v>1.6577009898050941</v>
      </c>
      <c r="AF492">
        <v>1.2970105129581497</v>
      </c>
    </row>
    <row r="493" spans="2:32" x14ac:dyDescent="0.25">
      <c r="B493" s="193">
        <v>2021</v>
      </c>
      <c r="C493" t="s">
        <v>117</v>
      </c>
      <c r="D493" t="s">
        <v>120</v>
      </c>
      <c r="E493" t="s">
        <v>123</v>
      </c>
      <c r="F493">
        <v>9.8662919155763511</v>
      </c>
      <c r="G493">
        <v>205.1513218865249</v>
      </c>
      <c r="H493">
        <v>27.0897428178403</v>
      </c>
      <c r="I493">
        <v>95.454674379922977</v>
      </c>
      <c r="J493">
        <v>28.687170322021593</v>
      </c>
      <c r="K493">
        <v>143.64372267027227</v>
      </c>
      <c r="L493">
        <v>35.898922595237934</v>
      </c>
      <c r="M493">
        <v>39.235074336156707</v>
      </c>
      <c r="N493">
        <v>114.24632493176698</v>
      </c>
      <c r="O493">
        <v>315.21038538853514</v>
      </c>
      <c r="P493">
        <v>13.651544668856422</v>
      </c>
      <c r="Q493">
        <v>20.770875811087357</v>
      </c>
      <c r="R493">
        <v>111.29497417255558</v>
      </c>
      <c r="S493">
        <v>14.671330270327019</v>
      </c>
      <c r="T493">
        <v>35.990909939841401</v>
      </c>
      <c r="U493">
        <v>87.779199140756916</v>
      </c>
      <c r="V493">
        <v>32.722723244289043</v>
      </c>
      <c r="W493">
        <v>129.91609892766525</v>
      </c>
      <c r="X493">
        <v>11.550606976327662</v>
      </c>
      <c r="Y493">
        <v>11.194439548664013</v>
      </c>
      <c r="Z493">
        <v>147.64775491147356</v>
      </c>
      <c r="AA493">
        <v>45.995778466525479</v>
      </c>
      <c r="AB493">
        <v>84.289954651837775</v>
      </c>
      <c r="AC493">
        <v>265.7341657720487</v>
      </c>
      <c r="AD493">
        <v>13.418917938132449</v>
      </c>
      <c r="AE493">
        <v>35.584292771159582</v>
      </c>
      <c r="AF493">
        <v>36.314936947166849</v>
      </c>
    </row>
    <row r="494" spans="2:32" x14ac:dyDescent="0.25">
      <c r="B494" s="193">
        <v>2021</v>
      </c>
      <c r="C494" t="s">
        <v>117</v>
      </c>
      <c r="D494" t="s">
        <v>120</v>
      </c>
      <c r="E494" t="s">
        <v>124</v>
      </c>
      <c r="F494">
        <v>85.606649118474223</v>
      </c>
      <c r="G494">
        <v>897.07644006692703</v>
      </c>
      <c r="H494">
        <v>137.60875067812898</v>
      </c>
      <c r="I494">
        <v>545.21644793559221</v>
      </c>
      <c r="J494">
        <v>199.2912057302884</v>
      </c>
      <c r="K494">
        <v>676.63972438934695</v>
      </c>
      <c r="L494">
        <v>201.19733681377721</v>
      </c>
      <c r="M494">
        <v>191.68697614860588</v>
      </c>
      <c r="N494">
        <v>516.51771792869579</v>
      </c>
      <c r="O494">
        <v>980.83268683124982</v>
      </c>
      <c r="P494">
        <v>82.896080867499123</v>
      </c>
      <c r="Q494">
        <v>117.29325413339571</v>
      </c>
      <c r="R494">
        <v>382.36746602814105</v>
      </c>
      <c r="S494">
        <v>129.71852924310383</v>
      </c>
      <c r="T494">
        <v>202.64146469475938</v>
      </c>
      <c r="U494">
        <v>376.51804094793022</v>
      </c>
      <c r="V494">
        <v>112.88293225174505</v>
      </c>
      <c r="W494">
        <v>448.31098008900159</v>
      </c>
      <c r="X494">
        <v>58.285737538635807</v>
      </c>
      <c r="Y494">
        <v>72.005069841294215</v>
      </c>
      <c r="Z494">
        <v>429.83728820783102</v>
      </c>
      <c r="AA494">
        <v>197.95581299837039</v>
      </c>
      <c r="AB494">
        <v>382.6444184214937</v>
      </c>
      <c r="AC494">
        <v>1306.3033382316883</v>
      </c>
      <c r="AD494">
        <v>63.047575405595687</v>
      </c>
      <c r="AE494">
        <v>158.03681233128816</v>
      </c>
      <c r="AF494">
        <v>216.87997507560652</v>
      </c>
    </row>
    <row r="495" spans="2:32" x14ac:dyDescent="0.25">
      <c r="B495" s="193">
        <v>2021</v>
      </c>
      <c r="C495" t="s">
        <v>117</v>
      </c>
      <c r="D495" t="s">
        <v>120</v>
      </c>
      <c r="E495" t="s">
        <v>125</v>
      </c>
      <c r="F495">
        <v>110.31330446653834</v>
      </c>
      <c r="G495">
        <v>889.31100677640563</v>
      </c>
      <c r="H495">
        <v>190.10170155820487</v>
      </c>
      <c r="I495">
        <v>597.7371428331079</v>
      </c>
      <c r="J495">
        <v>234.73422369425958</v>
      </c>
      <c r="K495">
        <v>743.23323972506046</v>
      </c>
      <c r="L495">
        <v>216.59293515407899</v>
      </c>
      <c r="M495">
        <v>257.8165025160373</v>
      </c>
      <c r="N495">
        <v>548.30883873021855</v>
      </c>
      <c r="O495">
        <v>1029.9861015245983</v>
      </c>
      <c r="P495">
        <v>139.44830427545114</v>
      </c>
      <c r="Q495">
        <v>207.32221715462254</v>
      </c>
      <c r="R495">
        <v>517.76269302510354</v>
      </c>
      <c r="S495">
        <v>192.40539331999199</v>
      </c>
      <c r="T495">
        <v>318.08610558245869</v>
      </c>
      <c r="U495">
        <v>271.8794302675023</v>
      </c>
      <c r="V495">
        <v>166.30400771666598</v>
      </c>
      <c r="W495">
        <v>455.52520041520251</v>
      </c>
      <c r="X495">
        <v>105.76100531119448</v>
      </c>
      <c r="Y495">
        <v>107.5845080425119</v>
      </c>
      <c r="Z495">
        <v>428.20101006624253</v>
      </c>
      <c r="AA495">
        <v>219.64386204979388</v>
      </c>
      <c r="AB495">
        <v>398.45840297527354</v>
      </c>
      <c r="AC495">
        <v>1596.2006386518588</v>
      </c>
      <c r="AD495">
        <v>124.43828963828902</v>
      </c>
      <c r="AE495">
        <v>245.22177981609124</v>
      </c>
      <c r="AF495">
        <v>252.84385701843439</v>
      </c>
    </row>
    <row r="496" spans="2:32" x14ac:dyDescent="0.25">
      <c r="B496" s="193">
        <v>2021</v>
      </c>
      <c r="C496" t="s">
        <v>117</v>
      </c>
      <c r="D496" t="s">
        <v>120</v>
      </c>
      <c r="E496" t="s">
        <v>126</v>
      </c>
      <c r="F496">
        <v>28.601151388744945</v>
      </c>
      <c r="G496">
        <v>179.68082890036737</v>
      </c>
      <c r="H496">
        <v>46.429168679259391</v>
      </c>
      <c r="I496">
        <v>110.39755832728798</v>
      </c>
      <c r="J496">
        <v>64.866860677426814</v>
      </c>
      <c r="K496">
        <v>145.18089111699285</v>
      </c>
      <c r="L496">
        <v>68.650992749322626</v>
      </c>
      <c r="M496">
        <v>58.332695612087669</v>
      </c>
      <c r="N496">
        <v>153.14173176602648</v>
      </c>
      <c r="O496">
        <v>338.28874010207772</v>
      </c>
      <c r="P496">
        <v>36.143274823887708</v>
      </c>
      <c r="Q496">
        <v>58.87139602186663</v>
      </c>
      <c r="R496">
        <v>111.26196775109295</v>
      </c>
      <c r="S496">
        <v>57.16915855551845</v>
      </c>
      <c r="T496">
        <v>82.597611250452005</v>
      </c>
      <c r="U496">
        <v>64.166216586688208</v>
      </c>
      <c r="V496">
        <v>39.081927095905257</v>
      </c>
      <c r="W496">
        <v>160.65079335789198</v>
      </c>
      <c r="X496">
        <v>27.415561453208532</v>
      </c>
      <c r="Y496">
        <v>32.358237292891673</v>
      </c>
      <c r="Z496">
        <v>141.02282075996885</v>
      </c>
      <c r="AA496">
        <v>53.720891078619303</v>
      </c>
      <c r="AB496">
        <v>120.00352298093995</v>
      </c>
      <c r="AC496">
        <v>427.97568488385411</v>
      </c>
      <c r="AD496">
        <v>33.406103142868695</v>
      </c>
      <c r="AE496">
        <v>58.678785284993779</v>
      </c>
      <c r="AF496">
        <v>72.452280544304443</v>
      </c>
    </row>
    <row r="497" spans="2:32" x14ac:dyDescent="0.25">
      <c r="B497" s="193">
        <v>2021</v>
      </c>
      <c r="C497" t="s">
        <v>117</v>
      </c>
      <c r="D497" t="s">
        <v>120</v>
      </c>
      <c r="E497" t="s">
        <v>127</v>
      </c>
      <c r="F497">
        <v>2.5554560830897648</v>
      </c>
      <c r="G497">
        <v>10.845248015736207</v>
      </c>
      <c r="H497">
        <v>3.1516412751616771</v>
      </c>
      <c r="I497">
        <v>7.557112903812266</v>
      </c>
      <c r="J497">
        <v>5.2096533007943053</v>
      </c>
      <c r="K497">
        <v>9.755823051417412</v>
      </c>
      <c r="L497">
        <v>4.6005453559639902</v>
      </c>
      <c r="M497">
        <v>2.7910157866999237</v>
      </c>
      <c r="N497">
        <v>10.609794395623952</v>
      </c>
      <c r="O497">
        <v>11.318386226244519</v>
      </c>
      <c r="P497">
        <v>1.8510115553277755</v>
      </c>
      <c r="Q497">
        <v>3.1754689378720524</v>
      </c>
      <c r="R497">
        <v>5.8072951504720844</v>
      </c>
      <c r="S497">
        <v>4.9608931957970146</v>
      </c>
      <c r="T497">
        <v>4.8625536894235104</v>
      </c>
      <c r="U497">
        <v>4.6709728640736667</v>
      </c>
      <c r="V497">
        <v>2.2816267100677963</v>
      </c>
      <c r="W497">
        <v>5.5290011416083908</v>
      </c>
      <c r="X497">
        <v>1.1914972824773458</v>
      </c>
      <c r="Y497">
        <v>2.1365437037491191</v>
      </c>
      <c r="Z497">
        <v>5.0200638919954148</v>
      </c>
      <c r="AA497">
        <v>2.7042247284018179</v>
      </c>
      <c r="AB497">
        <v>9.1317463147472875</v>
      </c>
      <c r="AC497">
        <v>29.630098272819289</v>
      </c>
      <c r="AD497">
        <v>2.1573119841227806</v>
      </c>
      <c r="AE497">
        <v>3.2679946979640846</v>
      </c>
      <c r="AF497">
        <v>5.4831989536990164</v>
      </c>
    </row>
    <row r="498" spans="2:32" x14ac:dyDescent="0.25">
      <c r="B498" s="193">
        <v>2021</v>
      </c>
      <c r="C498" t="s">
        <v>117</v>
      </c>
      <c r="D498" t="s">
        <v>120</v>
      </c>
      <c r="E498" t="s">
        <v>128</v>
      </c>
      <c r="F498">
        <v>0.4075796225839271</v>
      </c>
      <c r="G498">
        <v>2.2062159596319928</v>
      </c>
      <c r="H498">
        <v>0.64365701958422605</v>
      </c>
      <c r="I498">
        <v>1.8346234550517557</v>
      </c>
      <c r="J498">
        <v>1.0738920817674638</v>
      </c>
      <c r="K498">
        <v>1.9779139806734061</v>
      </c>
      <c r="L498">
        <v>6.083824872025783E-2</v>
      </c>
      <c r="M498">
        <v>1.8974584184262206</v>
      </c>
      <c r="N498">
        <v>0.14241405341779056</v>
      </c>
      <c r="O498">
        <v>5.9543641943662919</v>
      </c>
      <c r="P498">
        <v>0.90444244414849539</v>
      </c>
      <c r="Q498">
        <v>2.4672155040346841</v>
      </c>
      <c r="R498">
        <v>4.0154776604051703</v>
      </c>
      <c r="S498">
        <v>7.478532868174291E-2</v>
      </c>
      <c r="T498">
        <v>2.8793273445066956</v>
      </c>
      <c r="U498">
        <v>4.9268835021810273E-2</v>
      </c>
      <c r="V498">
        <v>1.7431000584968697</v>
      </c>
      <c r="W498">
        <v>3.0618413009633323</v>
      </c>
      <c r="X498">
        <v>0.82314755988074584</v>
      </c>
      <c r="Y498">
        <v>2.4190178258144887E-2</v>
      </c>
      <c r="Z498">
        <v>2.9023764581284026</v>
      </c>
      <c r="AA498">
        <v>1.766707434477659</v>
      </c>
      <c r="AB498">
        <v>0.11555860509669055</v>
      </c>
      <c r="AC498">
        <v>0.37184354019893451</v>
      </c>
      <c r="AD498">
        <v>1.4153146103596608</v>
      </c>
      <c r="AE498">
        <v>2.1446079992327842</v>
      </c>
      <c r="AF498">
        <v>7.3073254226014711E-2</v>
      </c>
    </row>
    <row r="499" spans="2:32" x14ac:dyDescent="0.25">
      <c r="B499" s="193">
        <v>2021</v>
      </c>
      <c r="C499" t="s">
        <v>117</v>
      </c>
      <c r="D499" t="s">
        <v>120</v>
      </c>
      <c r="E499" t="s">
        <v>543</v>
      </c>
      <c r="F499">
        <v>0</v>
      </c>
      <c r="G499">
        <v>0</v>
      </c>
      <c r="H499">
        <v>0</v>
      </c>
      <c r="I499">
        <v>0</v>
      </c>
      <c r="J499">
        <v>0</v>
      </c>
      <c r="K499">
        <v>0</v>
      </c>
      <c r="L499">
        <v>0</v>
      </c>
      <c r="M499">
        <v>0</v>
      </c>
      <c r="N499">
        <v>0</v>
      </c>
      <c r="O499">
        <v>0</v>
      </c>
      <c r="P499">
        <v>0</v>
      </c>
      <c r="Q499">
        <v>0</v>
      </c>
      <c r="R499">
        <v>0</v>
      </c>
      <c r="S499">
        <v>0</v>
      </c>
      <c r="T499">
        <v>0</v>
      </c>
      <c r="U499">
        <v>0</v>
      </c>
      <c r="V499">
        <v>0</v>
      </c>
      <c r="W499">
        <v>0</v>
      </c>
      <c r="X499">
        <v>0</v>
      </c>
      <c r="Y499">
        <v>0</v>
      </c>
      <c r="Z499">
        <v>0</v>
      </c>
      <c r="AA499">
        <v>0</v>
      </c>
      <c r="AB499">
        <v>0</v>
      </c>
      <c r="AC499">
        <v>0</v>
      </c>
      <c r="AD499">
        <v>0</v>
      </c>
      <c r="AE499">
        <v>0</v>
      </c>
      <c r="AF499">
        <v>0</v>
      </c>
    </row>
    <row r="500" spans="2:32" x14ac:dyDescent="0.25">
      <c r="B500" s="193">
        <v>2021</v>
      </c>
      <c r="C500" t="s">
        <v>117</v>
      </c>
      <c r="D500" t="s">
        <v>120</v>
      </c>
      <c r="E500" t="s">
        <v>544</v>
      </c>
      <c r="F500">
        <v>0</v>
      </c>
      <c r="G500">
        <v>0</v>
      </c>
      <c r="H500">
        <v>0</v>
      </c>
      <c r="I500">
        <v>0</v>
      </c>
      <c r="J500">
        <v>0</v>
      </c>
      <c r="K500">
        <v>0</v>
      </c>
      <c r="L500">
        <v>0</v>
      </c>
      <c r="M500">
        <v>0</v>
      </c>
      <c r="N500">
        <v>0</v>
      </c>
      <c r="O500">
        <v>0</v>
      </c>
      <c r="P500">
        <v>0</v>
      </c>
      <c r="Q500">
        <v>0</v>
      </c>
      <c r="R500">
        <v>0</v>
      </c>
      <c r="S500">
        <v>0</v>
      </c>
      <c r="T500">
        <v>0</v>
      </c>
      <c r="U500">
        <v>0</v>
      </c>
      <c r="V500">
        <v>0</v>
      </c>
      <c r="W500">
        <v>0</v>
      </c>
      <c r="X500">
        <v>0</v>
      </c>
      <c r="Y500">
        <v>0</v>
      </c>
      <c r="Z500">
        <v>0</v>
      </c>
      <c r="AA500">
        <v>0</v>
      </c>
      <c r="AB500">
        <v>0</v>
      </c>
      <c r="AC500">
        <v>0</v>
      </c>
      <c r="AD500">
        <v>0</v>
      </c>
      <c r="AE500">
        <v>0</v>
      </c>
      <c r="AF500">
        <v>0</v>
      </c>
    </row>
    <row r="501" spans="2:32" x14ac:dyDescent="0.25">
      <c r="B501" s="193">
        <v>2021</v>
      </c>
      <c r="C501" t="s">
        <v>117</v>
      </c>
      <c r="D501" t="s">
        <v>119</v>
      </c>
      <c r="E501" t="s">
        <v>542</v>
      </c>
      <c r="F501">
        <v>0.73500734141522395</v>
      </c>
      <c r="G501">
        <v>15.181092934928344</v>
      </c>
      <c r="H501">
        <v>2.9834095593732739</v>
      </c>
      <c r="I501">
        <v>7.1883472960977608</v>
      </c>
      <c r="J501">
        <v>1.4428929246426281</v>
      </c>
      <c r="K501">
        <v>15.96170394038386</v>
      </c>
      <c r="L501">
        <v>1.4471982416560287</v>
      </c>
      <c r="M501">
        <v>0.90248040539631857</v>
      </c>
      <c r="N501">
        <v>4.1789580211043482</v>
      </c>
      <c r="O501">
        <v>4.4677226578798042</v>
      </c>
      <c r="P501">
        <v>0.53759775282032418</v>
      </c>
      <c r="Q501">
        <v>0.51540631291433403</v>
      </c>
      <c r="R501">
        <v>7.395182706076624</v>
      </c>
      <c r="S501">
        <v>0.20014647343071251</v>
      </c>
      <c r="T501">
        <v>0.83176739702121694</v>
      </c>
      <c r="U501">
        <v>3.167147600071389</v>
      </c>
      <c r="V501">
        <v>0.98399220975037482</v>
      </c>
      <c r="W501">
        <v>2.1928574212561549</v>
      </c>
      <c r="X501">
        <v>0.20099662495956683</v>
      </c>
      <c r="Y501">
        <v>0.23264171082198087</v>
      </c>
      <c r="Z501">
        <v>1.8477326716739637</v>
      </c>
      <c r="AA501">
        <v>1.5665016716851099</v>
      </c>
      <c r="AB501">
        <v>2.0481532356888335</v>
      </c>
      <c r="AC501">
        <v>11.870820799039722</v>
      </c>
      <c r="AD501">
        <v>0.59947050559747339</v>
      </c>
      <c r="AE501">
        <v>1.3339853610051087</v>
      </c>
      <c r="AF501">
        <v>1.5361843245867151</v>
      </c>
    </row>
    <row r="502" spans="2:32" x14ac:dyDescent="0.25">
      <c r="B502" s="193">
        <v>2021</v>
      </c>
      <c r="C502" t="s">
        <v>117</v>
      </c>
      <c r="D502" t="s">
        <v>119</v>
      </c>
      <c r="E502" t="s">
        <v>123</v>
      </c>
      <c r="F502">
        <v>13.712019276388975</v>
      </c>
      <c r="G502">
        <v>285.11612106708901</v>
      </c>
      <c r="H502">
        <v>37.648903852541949</v>
      </c>
      <c r="I502">
        <v>132.66142399988749</v>
      </c>
      <c r="J502">
        <v>39.86898378909715</v>
      </c>
      <c r="K502">
        <v>199.63381491657256</v>
      </c>
      <c r="L502">
        <v>33.620471305037995</v>
      </c>
      <c r="M502">
        <v>31.83048943895367</v>
      </c>
      <c r="N502">
        <v>106.99528039830469</v>
      </c>
      <c r="O502">
        <v>203.73635271153759</v>
      </c>
      <c r="P502">
        <v>11.075175866482221</v>
      </c>
      <c r="Q502">
        <v>16.850921129346773</v>
      </c>
      <c r="R502">
        <v>90.290984787137972</v>
      </c>
      <c r="S502">
        <v>13.740162731950528</v>
      </c>
      <c r="T502">
        <v>29.198575461413881</v>
      </c>
      <c r="U502">
        <v>82.207983765020117</v>
      </c>
      <c r="V502">
        <v>26.547172759687825</v>
      </c>
      <c r="W502">
        <v>83.971320048379766</v>
      </c>
      <c r="X502">
        <v>9.3707347212717629</v>
      </c>
      <c r="Y502">
        <v>10.483945099560348</v>
      </c>
      <c r="Z502">
        <v>95.432182650428473</v>
      </c>
      <c r="AA502">
        <v>37.315289074551188</v>
      </c>
      <c r="AB502">
        <v>78.940196440630373</v>
      </c>
      <c r="AC502">
        <v>248.86841301171813</v>
      </c>
      <c r="AD502">
        <v>10.886451292340046</v>
      </c>
      <c r="AE502">
        <v>28.868696553003176</v>
      </c>
      <c r="AF502">
        <v>34.010081844028534</v>
      </c>
    </row>
    <row r="503" spans="2:32" x14ac:dyDescent="0.25">
      <c r="B503" s="193">
        <v>2021</v>
      </c>
      <c r="C503" t="s">
        <v>117</v>
      </c>
      <c r="D503" t="s">
        <v>119</v>
      </c>
      <c r="E503" t="s">
        <v>124</v>
      </c>
      <c r="F503">
        <v>21.474821913170256</v>
      </c>
      <c r="G503">
        <v>225.03575354616527</v>
      </c>
      <c r="H503">
        <v>34.519788415231176</v>
      </c>
      <c r="I503">
        <v>136.77005517812503</v>
      </c>
      <c r="J503">
        <v>49.993116142135449</v>
      </c>
      <c r="K503">
        <v>169.73818891717434</v>
      </c>
      <c r="L503">
        <v>42.097069583804632</v>
      </c>
      <c r="M503">
        <v>52.68138881254184</v>
      </c>
      <c r="N503">
        <v>108.07241615249524</v>
      </c>
      <c r="O503">
        <v>173.16316170750963</v>
      </c>
      <c r="P503">
        <v>22.782354622940268</v>
      </c>
      <c r="Q503">
        <v>32.235740008227154</v>
      </c>
      <c r="R503">
        <v>105.08616470363881</v>
      </c>
      <c r="S503">
        <v>27.141362993835639</v>
      </c>
      <c r="T503">
        <v>55.692014166113353</v>
      </c>
      <c r="U503">
        <v>78.779900471612265</v>
      </c>
      <c r="V503">
        <v>31.02364993041417</v>
      </c>
      <c r="W503">
        <v>79.14800126737633</v>
      </c>
      <c r="X503">
        <v>16.018686627505502</v>
      </c>
      <c r="Y503">
        <v>15.065817885558163</v>
      </c>
      <c r="Z503">
        <v>75.886524628696336</v>
      </c>
      <c r="AA503">
        <v>54.404255113217417</v>
      </c>
      <c r="AB503">
        <v>80.061739202111781</v>
      </c>
      <c r="AC503">
        <v>273.32142362298924</v>
      </c>
      <c r="AD503">
        <v>17.327383948376781</v>
      </c>
      <c r="AE503">
        <v>43.433304256752706</v>
      </c>
      <c r="AF503">
        <v>45.378390920462898</v>
      </c>
    </row>
    <row r="504" spans="2:32" x14ac:dyDescent="0.25">
      <c r="B504" s="193">
        <v>2021</v>
      </c>
      <c r="C504" t="s">
        <v>117</v>
      </c>
      <c r="D504" t="s">
        <v>119</v>
      </c>
      <c r="E504" t="s">
        <v>125</v>
      </c>
      <c r="F504">
        <v>64.543322513815752</v>
      </c>
      <c r="G504">
        <v>520.32787344219889</v>
      </c>
      <c r="H504">
        <v>111.2267962004365</v>
      </c>
      <c r="I504">
        <v>349.73062746086629</v>
      </c>
      <c r="J504">
        <v>137.34088356970958</v>
      </c>
      <c r="K504">
        <v>434.85908546157111</v>
      </c>
      <c r="L504">
        <v>152.43603408261677</v>
      </c>
      <c r="M504">
        <v>193.85879424940492</v>
      </c>
      <c r="N504">
        <v>385.89451114377937</v>
      </c>
      <c r="O504">
        <v>1292.7966432750798</v>
      </c>
      <c r="P504">
        <v>104.854731420001</v>
      </c>
      <c r="Q504">
        <v>155.89085511005391</v>
      </c>
      <c r="R504">
        <v>389.31895513914111</v>
      </c>
      <c r="S504">
        <v>135.413073713329</v>
      </c>
      <c r="T504">
        <v>239.17704372654973</v>
      </c>
      <c r="U504">
        <v>191.34614002592923</v>
      </c>
      <c r="V504">
        <v>125.04821879193392</v>
      </c>
      <c r="W504">
        <v>571.75669569937168</v>
      </c>
      <c r="X504">
        <v>79.524393388889905</v>
      </c>
      <c r="Y504">
        <v>75.716946737267818</v>
      </c>
      <c r="Z504">
        <v>537.46048382713673</v>
      </c>
      <c r="AA504">
        <v>165.15581371137029</v>
      </c>
      <c r="AB504">
        <v>280.43120914001787</v>
      </c>
      <c r="AC504">
        <v>1123.390727325148</v>
      </c>
      <c r="AD504">
        <v>93.568319142939089</v>
      </c>
      <c r="AE504">
        <v>184.38850149199988</v>
      </c>
      <c r="AF504">
        <v>177.94908582140098</v>
      </c>
    </row>
    <row r="505" spans="2:32" x14ac:dyDescent="0.25">
      <c r="B505" s="193">
        <v>2021</v>
      </c>
      <c r="C505" t="s">
        <v>117</v>
      </c>
      <c r="D505" t="s">
        <v>119</v>
      </c>
      <c r="E505" t="s">
        <v>126</v>
      </c>
      <c r="F505">
        <v>234.13111212978157</v>
      </c>
      <c r="G505">
        <v>1470.8803756550458</v>
      </c>
      <c r="H505">
        <v>380.07256247781532</v>
      </c>
      <c r="I505">
        <v>903.72246754205173</v>
      </c>
      <c r="J505">
        <v>531.00485446715334</v>
      </c>
      <c r="K505">
        <v>1188.4613676983111</v>
      </c>
      <c r="L505">
        <v>422.96933352719475</v>
      </c>
      <c r="M505">
        <v>416.51725073826674</v>
      </c>
      <c r="N505">
        <v>943.52978196248728</v>
      </c>
      <c r="O505">
        <v>2427.1320013552263</v>
      </c>
      <c r="P505">
        <v>258.07649216889223</v>
      </c>
      <c r="Q505">
        <v>420.36377302389582</v>
      </c>
      <c r="R505">
        <v>794.45203814328534</v>
      </c>
      <c r="S505">
        <v>352.22798570202406</v>
      </c>
      <c r="T505">
        <v>589.77781833310917</v>
      </c>
      <c r="U505">
        <v>395.33793726385591</v>
      </c>
      <c r="V505">
        <v>279.05956782437215</v>
      </c>
      <c r="W505">
        <v>1152.6268402678363</v>
      </c>
      <c r="X505">
        <v>195.75735638676997</v>
      </c>
      <c r="Y505">
        <v>199.36408074775082</v>
      </c>
      <c r="Z505">
        <v>1011.8013419087492</v>
      </c>
      <c r="AA505">
        <v>383.58724253160892</v>
      </c>
      <c r="AB505">
        <v>739.3601767931375</v>
      </c>
      <c r="AC505">
        <v>2636.824071316209</v>
      </c>
      <c r="AD505">
        <v>238.53206324419099</v>
      </c>
      <c r="AE505">
        <v>418.98846036702059</v>
      </c>
      <c r="AF505">
        <v>446.38965275053744</v>
      </c>
    </row>
    <row r="506" spans="2:32" x14ac:dyDescent="0.25">
      <c r="B506" s="193">
        <v>2021</v>
      </c>
      <c r="C506" t="s">
        <v>117</v>
      </c>
      <c r="D506" t="s">
        <v>119</v>
      </c>
      <c r="E506" t="s">
        <v>127</v>
      </c>
      <c r="F506">
        <v>251.89001481100459</v>
      </c>
      <c r="G506">
        <v>1069.010616691882</v>
      </c>
      <c r="H506">
        <v>310.65568793481071</v>
      </c>
      <c r="I506">
        <v>744.90080023920302</v>
      </c>
      <c r="J506">
        <v>513.51289336604145</v>
      </c>
      <c r="K506">
        <v>961.62654845700638</v>
      </c>
      <c r="L506">
        <v>306.26773187076822</v>
      </c>
      <c r="M506">
        <v>353.29063293231678</v>
      </c>
      <c r="N506">
        <v>706.31575470731434</v>
      </c>
      <c r="O506">
        <v>2089.7542012149183</v>
      </c>
      <c r="P506">
        <v>234.30359909214332</v>
      </c>
      <c r="Q506">
        <v>401.95524377316832</v>
      </c>
      <c r="R506">
        <v>735.09544056034451</v>
      </c>
      <c r="S506">
        <v>330.25682600003717</v>
      </c>
      <c r="T506">
        <v>615.50876164517501</v>
      </c>
      <c r="U506">
        <v>310.9562354070062</v>
      </c>
      <c r="V506">
        <v>288.81146009862999</v>
      </c>
      <c r="W506">
        <v>1020.83929044644</v>
      </c>
      <c r="X506">
        <v>150.82137158431448</v>
      </c>
      <c r="Y506">
        <v>142.23409260420192</v>
      </c>
      <c r="Z506">
        <v>926.87238259632932</v>
      </c>
      <c r="AA506">
        <v>342.30450090643586</v>
      </c>
      <c r="AB506">
        <v>607.91906511937214</v>
      </c>
      <c r="AC506">
        <v>1972.5363605773694</v>
      </c>
      <c r="AD506">
        <v>273.07553039833556</v>
      </c>
      <c r="AE506">
        <v>413.66728227227998</v>
      </c>
      <c r="AF506">
        <v>365.02779062237585</v>
      </c>
    </row>
    <row r="507" spans="2:32" x14ac:dyDescent="0.25">
      <c r="B507" s="193">
        <v>2021</v>
      </c>
      <c r="C507" t="s">
        <v>117</v>
      </c>
      <c r="D507" t="s">
        <v>119</v>
      </c>
      <c r="E507" t="s">
        <v>128</v>
      </c>
      <c r="F507">
        <v>72.897864500919084</v>
      </c>
      <c r="G507">
        <v>394.59389815765644</v>
      </c>
      <c r="H507">
        <v>115.12160961642411</v>
      </c>
      <c r="I507">
        <v>328.13252828662132</v>
      </c>
      <c r="J507">
        <v>192.07152450114083</v>
      </c>
      <c r="K507">
        <v>353.76082946323771</v>
      </c>
      <c r="L507">
        <v>136.23081024840758</v>
      </c>
      <c r="M507">
        <v>129.03865592326619</v>
      </c>
      <c r="N507">
        <v>318.89777066191965</v>
      </c>
      <c r="O507">
        <v>785.67869181165042</v>
      </c>
      <c r="P507">
        <v>61.507559912524968</v>
      </c>
      <c r="Q507">
        <v>167.7855859301186</v>
      </c>
      <c r="R507">
        <v>273.07678268825913</v>
      </c>
      <c r="S507">
        <v>167.46152519697537</v>
      </c>
      <c r="T507">
        <v>195.81168519435369</v>
      </c>
      <c r="U507">
        <v>110.32423608836397</v>
      </c>
      <c r="V507">
        <v>118.54135326705115</v>
      </c>
      <c r="W507">
        <v>404.01013262706175</v>
      </c>
      <c r="X507">
        <v>55.979015783453306</v>
      </c>
      <c r="Y507">
        <v>54.167364338730167</v>
      </c>
      <c r="Z507">
        <v>382.96873760674373</v>
      </c>
      <c r="AA507">
        <v>120.1467977062304</v>
      </c>
      <c r="AB507">
        <v>258.76225457909925</v>
      </c>
      <c r="AC507">
        <v>832.64307951832302</v>
      </c>
      <c r="AD507">
        <v>96.249959027217074</v>
      </c>
      <c r="AE507">
        <v>145.84632317414025</v>
      </c>
      <c r="AF507">
        <v>163.6277973166429</v>
      </c>
    </row>
    <row r="508" spans="2:32" x14ac:dyDescent="0.25">
      <c r="B508" s="193">
        <v>2021</v>
      </c>
      <c r="C508" t="s">
        <v>117</v>
      </c>
      <c r="D508" t="s">
        <v>119</v>
      </c>
      <c r="E508" t="s">
        <v>543</v>
      </c>
      <c r="F508">
        <v>16.019851952445546</v>
      </c>
      <c r="G508">
        <v>94.20272700284977</v>
      </c>
      <c r="H508">
        <v>23.552765929753754</v>
      </c>
      <c r="I508">
        <v>84.67844147170058</v>
      </c>
      <c r="J508">
        <v>40.2039595091493</v>
      </c>
      <c r="K508">
        <v>80.973740764274595</v>
      </c>
      <c r="L508">
        <v>28.883738980379128</v>
      </c>
      <c r="M508">
        <v>43.787749323625683</v>
      </c>
      <c r="N508">
        <v>82.572559840716039</v>
      </c>
      <c r="O508">
        <v>175.29142738668031</v>
      </c>
      <c r="P508">
        <v>21.379979465523469</v>
      </c>
      <c r="Q508">
        <v>60.854015206899803</v>
      </c>
      <c r="R508">
        <v>108.02263785804409</v>
      </c>
      <c r="S508">
        <v>43.523401931599047</v>
      </c>
      <c r="T508">
        <v>64.670175592184606</v>
      </c>
      <c r="U508">
        <v>27.197637197921601</v>
      </c>
      <c r="V508">
        <v>41.436522820595421</v>
      </c>
      <c r="W508">
        <v>105.69044780438369</v>
      </c>
      <c r="X508">
        <v>19.692231853141493</v>
      </c>
      <c r="Y508">
        <v>14.862174367131619</v>
      </c>
      <c r="Z508">
        <v>91.821373315747437</v>
      </c>
      <c r="AA508">
        <v>39.535729268649959</v>
      </c>
      <c r="AB508">
        <v>58.583275739566304</v>
      </c>
      <c r="AC508">
        <v>223.81278322660822</v>
      </c>
      <c r="AD508">
        <v>29.598768891127566</v>
      </c>
      <c r="AE508">
        <v>43.180011566856926</v>
      </c>
      <c r="AF508">
        <v>32.839030198923176</v>
      </c>
    </row>
    <row r="509" spans="2:32" x14ac:dyDescent="0.25">
      <c r="B509" s="193">
        <v>2021</v>
      </c>
      <c r="C509" t="s">
        <v>117</v>
      </c>
      <c r="D509" t="s">
        <v>119</v>
      </c>
      <c r="E509" t="s">
        <v>544</v>
      </c>
      <c r="F509">
        <v>5.0021388968257492</v>
      </c>
      <c r="G509">
        <v>48.819847787996409</v>
      </c>
      <c r="H509">
        <v>18.130808475047004</v>
      </c>
      <c r="I509">
        <v>48.197886290109629</v>
      </c>
      <c r="J509">
        <v>28.510914030067866</v>
      </c>
      <c r="K509">
        <v>49.99813129095859</v>
      </c>
      <c r="L509">
        <v>8.559081920996741</v>
      </c>
      <c r="M509">
        <v>22.713277031179555</v>
      </c>
      <c r="N509">
        <v>36.104033864241948</v>
      </c>
      <c r="O509">
        <v>99.362535155750834</v>
      </c>
      <c r="P509">
        <v>15.10115646726428</v>
      </c>
      <c r="Q509">
        <v>26.77862132133717</v>
      </c>
      <c r="R509">
        <v>56.302544166333213</v>
      </c>
      <c r="S509">
        <v>22.656329248576817</v>
      </c>
      <c r="T509">
        <v>31.315583712543589</v>
      </c>
      <c r="U509">
        <v>9.2504251422851205</v>
      </c>
      <c r="V509">
        <v>26.404495938664276</v>
      </c>
      <c r="W509">
        <v>47.591368510426214</v>
      </c>
      <c r="X509">
        <v>7.3499961281719095</v>
      </c>
      <c r="Y509">
        <v>3.2243852605039809</v>
      </c>
      <c r="Z509">
        <v>42.303900016184627</v>
      </c>
      <c r="AA509">
        <v>23.803788305602001</v>
      </c>
      <c r="AB509">
        <v>24.551122221599595</v>
      </c>
      <c r="AC509">
        <v>109.84492648205133</v>
      </c>
      <c r="AD509">
        <v>21.245105931958406</v>
      </c>
      <c r="AE509">
        <v>16.449244721456513</v>
      </c>
      <c r="AF509">
        <v>15.43853489842539</v>
      </c>
    </row>
    <row r="510" spans="2:32" x14ac:dyDescent="0.25">
      <c r="B510" s="193">
        <v>2021</v>
      </c>
      <c r="C510" t="s">
        <v>117</v>
      </c>
      <c r="D510" t="s">
        <v>121</v>
      </c>
      <c r="E510" t="s">
        <v>542</v>
      </c>
      <c r="F510">
        <v>6.5472051214443064E-2</v>
      </c>
      <c r="G510">
        <v>1.3522821312411197</v>
      </c>
      <c r="H510">
        <v>0.26575237070264746</v>
      </c>
      <c r="I510">
        <v>0.64031447823517995</v>
      </c>
      <c r="J510">
        <v>0.12852818487127424</v>
      </c>
      <c r="K510">
        <v>1.4218164077686639</v>
      </c>
      <c r="L510">
        <v>0.36994099553629012</v>
      </c>
      <c r="M510">
        <v>8.6313406979261972E-2</v>
      </c>
      <c r="N510">
        <v>1.0682488729827757</v>
      </c>
      <c r="O510">
        <v>2.9164192361523202</v>
      </c>
      <c r="P510">
        <v>5.1415956903729361E-2</v>
      </c>
      <c r="Q510">
        <v>4.9293563140265444E-2</v>
      </c>
      <c r="R510">
        <v>0.70727675723362082</v>
      </c>
      <c r="S510">
        <v>5.1162572965338021E-2</v>
      </c>
      <c r="T510">
        <v>7.9550400675620636E-2</v>
      </c>
      <c r="U510">
        <v>0.80960417339925328</v>
      </c>
      <c r="V510">
        <v>9.4109212296205169E-2</v>
      </c>
      <c r="W510">
        <v>1.4314432777538975</v>
      </c>
      <c r="X510">
        <v>1.9223357524282874E-2</v>
      </c>
      <c r="Y510">
        <v>5.9469189242702954E-2</v>
      </c>
      <c r="Z510">
        <v>1.2061543474353329</v>
      </c>
      <c r="AA510">
        <v>0.14982053406741225</v>
      </c>
      <c r="AB510">
        <v>0.52356050830642931</v>
      </c>
      <c r="AC510">
        <v>3.034486318339122</v>
      </c>
      <c r="AD510">
        <v>5.7333479388925176E-2</v>
      </c>
      <c r="AE510">
        <v>0.1275826274790402</v>
      </c>
      <c r="AF510">
        <v>0.39268812109289886</v>
      </c>
    </row>
    <row r="511" spans="2:32" x14ac:dyDescent="0.25">
      <c r="B511" s="193">
        <v>2021</v>
      </c>
      <c r="C511" t="s">
        <v>117</v>
      </c>
      <c r="D511" t="s">
        <v>121</v>
      </c>
      <c r="E511" t="s">
        <v>123</v>
      </c>
      <c r="F511">
        <v>1.2127902584503412</v>
      </c>
      <c r="G511">
        <v>25.217733959339615</v>
      </c>
      <c r="H511">
        <v>3.3299416310127086</v>
      </c>
      <c r="I511">
        <v>11.733536793975681</v>
      </c>
      <c r="J511">
        <v>3.5263015737580812</v>
      </c>
      <c r="K511">
        <v>17.657059920051225</v>
      </c>
      <c r="L511">
        <v>5.9219735724896641</v>
      </c>
      <c r="M511">
        <v>3.5151615963338849</v>
      </c>
      <c r="N511">
        <v>18.846351591892585</v>
      </c>
      <c r="O511">
        <v>38.734993811593441</v>
      </c>
      <c r="P511">
        <v>1.2230736493438568</v>
      </c>
      <c r="Q511">
        <v>1.860911090617466</v>
      </c>
      <c r="R511">
        <v>9.9711756813421939</v>
      </c>
      <c r="S511">
        <v>2.4202183200247211</v>
      </c>
      <c r="T511">
        <v>3.2245093600104227</v>
      </c>
      <c r="U511">
        <v>14.480270157044375</v>
      </c>
      <c r="V511">
        <v>2.9317049100066623</v>
      </c>
      <c r="W511">
        <v>15.964890502533898</v>
      </c>
      <c r="X511">
        <v>1.034845753308963</v>
      </c>
      <c r="Y511">
        <v>1.8466619712652697</v>
      </c>
      <c r="Z511">
        <v>18.143865614523026</v>
      </c>
      <c r="AA511">
        <v>4.1208688092127419</v>
      </c>
      <c r="AB511">
        <v>13.904675900795711</v>
      </c>
      <c r="AC511">
        <v>43.836154214232906</v>
      </c>
      <c r="AD511">
        <v>1.2022320792957006</v>
      </c>
      <c r="AE511">
        <v>3.1880795818095651</v>
      </c>
      <c r="AF511">
        <v>5.9906003116728126</v>
      </c>
    </row>
    <row r="512" spans="2:32" x14ac:dyDescent="0.25">
      <c r="B512" s="193">
        <v>2021</v>
      </c>
      <c r="C512" t="s">
        <v>117</v>
      </c>
      <c r="D512" t="s">
        <v>121</v>
      </c>
      <c r="E512" t="s">
        <v>124</v>
      </c>
      <c r="F512">
        <v>10.551249457002278</v>
      </c>
      <c r="G512">
        <v>110.56708092903337</v>
      </c>
      <c r="H512">
        <v>16.960648160191052</v>
      </c>
      <c r="I512">
        <v>67.199391746635627</v>
      </c>
      <c r="J512">
        <v>24.563176434308645</v>
      </c>
      <c r="K512">
        <v>83.397663593499558</v>
      </c>
      <c r="L512">
        <v>23.842503487256646</v>
      </c>
      <c r="M512">
        <v>27.574641477510411</v>
      </c>
      <c r="N512">
        <v>61.208938875484577</v>
      </c>
      <c r="O512">
        <v>144.47367651227714</v>
      </c>
      <c r="P512">
        <v>11.924804468926999</v>
      </c>
      <c r="Q512">
        <v>16.872922174699482</v>
      </c>
      <c r="R512">
        <v>55.004497437614866</v>
      </c>
      <c r="S512">
        <v>15.372044853173831</v>
      </c>
      <c r="T512">
        <v>29.150471511969823</v>
      </c>
      <c r="U512">
        <v>44.618546380785638</v>
      </c>
      <c r="V512">
        <v>16.238486559247676</v>
      </c>
      <c r="W512">
        <v>66.034846089324617</v>
      </c>
      <c r="X512">
        <v>8.3845462439459624</v>
      </c>
      <c r="Y512">
        <v>8.532822332435849</v>
      </c>
      <c r="Z512">
        <v>63.313727369831028</v>
      </c>
      <c r="AA512">
        <v>28.476429027642414</v>
      </c>
      <c r="AB512">
        <v>45.344540961980726</v>
      </c>
      <c r="AC512">
        <v>154.80096501491713</v>
      </c>
      <c r="AD512">
        <v>9.0695482956954585</v>
      </c>
      <c r="AE512">
        <v>22.733982912357405</v>
      </c>
      <c r="AF512">
        <v>25.700944376030115</v>
      </c>
    </row>
    <row r="513" spans="2:32" x14ac:dyDescent="0.25">
      <c r="B513" s="193">
        <v>2021</v>
      </c>
      <c r="C513" t="s">
        <v>117</v>
      </c>
      <c r="D513" t="s">
        <v>121</v>
      </c>
      <c r="E513" t="s">
        <v>125</v>
      </c>
      <c r="F513">
        <v>11.363766568248588</v>
      </c>
      <c r="G513">
        <v>91.611095655707331</v>
      </c>
      <c r="H513">
        <v>19.583053659584461</v>
      </c>
      <c r="I513">
        <v>61.575032976985156</v>
      </c>
      <c r="J513">
        <v>24.180808802167128</v>
      </c>
      <c r="K513">
        <v>76.563104358465296</v>
      </c>
      <c r="L513">
        <v>22.963189920433773</v>
      </c>
      <c r="M513">
        <v>21.545380319793239</v>
      </c>
      <c r="N513">
        <v>58.131720639261033</v>
      </c>
      <c r="O513">
        <v>128.05759649739011</v>
      </c>
      <c r="P513">
        <v>11.653508294636627</v>
      </c>
      <c r="Q513">
        <v>17.325640421567851</v>
      </c>
      <c r="R513">
        <v>43.26873581698792</v>
      </c>
      <c r="S513">
        <v>20.398825960688445</v>
      </c>
      <c r="T513">
        <v>26.582030445431542</v>
      </c>
      <c r="U513">
        <v>28.824665902656108</v>
      </c>
      <c r="V513">
        <v>13.897803515267668</v>
      </c>
      <c r="W513">
        <v>56.635193642726676</v>
      </c>
      <c r="X513">
        <v>8.8383057725004051</v>
      </c>
      <c r="Y513">
        <v>11.406112987569022</v>
      </c>
      <c r="Z513">
        <v>53.237992324043219</v>
      </c>
      <c r="AA513">
        <v>18.355343806886999</v>
      </c>
      <c r="AB513">
        <v>42.244572642246808</v>
      </c>
      <c r="AC513">
        <v>169.2292428208965</v>
      </c>
      <c r="AD513">
        <v>10.399141445318264</v>
      </c>
      <c r="AE513">
        <v>20.492856187534525</v>
      </c>
      <c r="AF513">
        <v>26.80651381726274</v>
      </c>
    </row>
    <row r="514" spans="2:32" x14ac:dyDescent="0.25">
      <c r="B514" s="193">
        <v>2021</v>
      </c>
      <c r="C514" t="s">
        <v>117</v>
      </c>
      <c r="D514" t="s">
        <v>121</v>
      </c>
      <c r="E514" t="s">
        <v>126</v>
      </c>
      <c r="F514">
        <v>1.4085142813802316</v>
      </c>
      <c r="G514">
        <v>8.8487001854057503</v>
      </c>
      <c r="H514">
        <v>2.2864865217658026</v>
      </c>
      <c r="I514">
        <v>5.4367229983154752</v>
      </c>
      <c r="J514">
        <v>3.1944832713417091</v>
      </c>
      <c r="K514">
        <v>7.1496897359965397</v>
      </c>
      <c r="L514">
        <v>2.8268716468386428</v>
      </c>
      <c r="M514">
        <v>4.9991603330179402</v>
      </c>
      <c r="N514">
        <v>6.305983382613511</v>
      </c>
      <c r="O514">
        <v>13.114999698588491</v>
      </c>
      <c r="P514">
        <v>3.0975085911768452</v>
      </c>
      <c r="Q514">
        <v>5.04532740436085</v>
      </c>
      <c r="R514">
        <v>9.535242798543436</v>
      </c>
      <c r="S514">
        <v>2.3540791898572007</v>
      </c>
      <c r="T514">
        <v>7.0786837027248799</v>
      </c>
      <c r="U514">
        <v>2.6422000773704188</v>
      </c>
      <c r="V514">
        <v>3.3493535250797279</v>
      </c>
      <c r="W514">
        <v>6.2282152986557957</v>
      </c>
      <c r="X514">
        <v>2.3495363258319126</v>
      </c>
      <c r="Y514">
        <v>1.3324291446004595</v>
      </c>
      <c r="Z514">
        <v>5.467265186547456</v>
      </c>
      <c r="AA514">
        <v>4.6039248643767516</v>
      </c>
      <c r="AB514">
        <v>4.9414370142362714</v>
      </c>
      <c r="AC514">
        <v>17.622940043302634</v>
      </c>
      <c r="AD514">
        <v>2.8629307108161313</v>
      </c>
      <c r="AE514">
        <v>5.0288205046644716</v>
      </c>
      <c r="AF514">
        <v>2.983398919916044</v>
      </c>
    </row>
    <row r="515" spans="2:32" x14ac:dyDescent="0.25">
      <c r="B515" s="193">
        <v>2021</v>
      </c>
      <c r="C515" t="s">
        <v>117</v>
      </c>
      <c r="D515" t="s">
        <v>121</v>
      </c>
      <c r="E515" t="s">
        <v>127</v>
      </c>
      <c r="F515">
        <v>0.2519629245697822</v>
      </c>
      <c r="G515">
        <v>1.0693200426381713</v>
      </c>
      <c r="H515">
        <v>0.31074560746293201</v>
      </c>
      <c r="I515">
        <v>0.74511641234951043</v>
      </c>
      <c r="J515">
        <v>0.51366153006850312</v>
      </c>
      <c r="K515">
        <v>0.96190489200204454</v>
      </c>
      <c r="L515">
        <v>0.2344290770878007</v>
      </c>
      <c r="M515">
        <v>0.70882948347381058</v>
      </c>
      <c r="N515">
        <v>0.54064118833934871</v>
      </c>
      <c r="O515">
        <v>3.2304335157013524</v>
      </c>
      <c r="P515">
        <v>0.47009822406572688</v>
      </c>
      <c r="Q515">
        <v>0.80646838966123657</v>
      </c>
      <c r="R515">
        <v>1.4748687705404464</v>
      </c>
      <c r="S515">
        <v>0.25279125047951106</v>
      </c>
      <c r="T515">
        <v>1.2349344050515443</v>
      </c>
      <c r="U515">
        <v>0.23801783764775081</v>
      </c>
      <c r="V515">
        <v>0.57946081497792978</v>
      </c>
      <c r="W515">
        <v>1.5780580587352118</v>
      </c>
      <c r="X515">
        <v>0.30260251745027839</v>
      </c>
      <c r="Y515">
        <v>0.10887143368304135</v>
      </c>
      <c r="Z515">
        <v>1.4327998995175675</v>
      </c>
      <c r="AA515">
        <v>0.68678730753315331</v>
      </c>
      <c r="AB515">
        <v>0.46532458548440148</v>
      </c>
      <c r="AC515">
        <v>1.509855039927626</v>
      </c>
      <c r="AD515">
        <v>0.54788881764287212</v>
      </c>
      <c r="AE515">
        <v>0.82996699796241158</v>
      </c>
      <c r="AF515">
        <v>0.27940628137446327</v>
      </c>
    </row>
    <row r="516" spans="2:32" x14ac:dyDescent="0.25">
      <c r="B516" s="193">
        <v>2021</v>
      </c>
      <c r="C516" t="s">
        <v>117</v>
      </c>
      <c r="D516" t="s">
        <v>121</v>
      </c>
      <c r="E516" t="s">
        <v>128</v>
      </c>
      <c r="F516">
        <v>0</v>
      </c>
      <c r="G516">
        <v>0</v>
      </c>
      <c r="H516">
        <v>0</v>
      </c>
      <c r="I516">
        <v>0</v>
      </c>
      <c r="J516">
        <v>0</v>
      </c>
      <c r="K516">
        <v>0</v>
      </c>
      <c r="L516">
        <v>0.65705378517440371</v>
      </c>
      <c r="M516">
        <v>0.29959869764624536</v>
      </c>
      <c r="N516">
        <v>1.5380734131656717</v>
      </c>
      <c r="O516">
        <v>2.1015404592843483</v>
      </c>
      <c r="P516">
        <v>0.14280670170765716</v>
      </c>
      <c r="Q516">
        <v>0.3895603427423186</v>
      </c>
      <c r="R516">
        <v>0.63402278848502691</v>
      </c>
      <c r="S516">
        <v>0.80768240900217081</v>
      </c>
      <c r="T516">
        <v>0.4546306333431625</v>
      </c>
      <c r="U516">
        <v>0.53210398430542583</v>
      </c>
      <c r="V516">
        <v>0.27522632502582151</v>
      </c>
      <c r="W516">
        <v>1.0806499508327585</v>
      </c>
      <c r="X516">
        <v>0.12997066734959142</v>
      </c>
      <c r="Y516">
        <v>0.261254203118855</v>
      </c>
      <c r="Z516">
        <v>1.0243682374353649</v>
      </c>
      <c r="AA516">
        <v>0.27895380544384091</v>
      </c>
      <c r="AB516">
        <v>1.2480342627445191</v>
      </c>
      <c r="AC516">
        <v>4.0159145064116011</v>
      </c>
      <c r="AD516">
        <v>0.22347072795152539</v>
      </c>
      <c r="AE516">
        <v>0.33862231566833439</v>
      </c>
      <c r="AF516">
        <v>0.78919198520957989</v>
      </c>
    </row>
    <row r="517" spans="2:32" x14ac:dyDescent="0.25">
      <c r="B517" s="193">
        <v>2021</v>
      </c>
      <c r="C517" t="s">
        <v>117</v>
      </c>
      <c r="D517" t="s">
        <v>121</v>
      </c>
      <c r="E517" t="s">
        <v>543</v>
      </c>
      <c r="F517">
        <v>0.36433111037172144</v>
      </c>
      <c r="G517">
        <v>2.1424033275009791</v>
      </c>
      <c r="H517">
        <v>0.53564823126860939</v>
      </c>
      <c r="I517">
        <v>1.9257974853645179</v>
      </c>
      <c r="J517">
        <v>0.91433761390485513</v>
      </c>
      <c r="K517">
        <v>1.8415434157053183</v>
      </c>
      <c r="L517">
        <v>0</v>
      </c>
      <c r="M517">
        <v>0</v>
      </c>
      <c r="N517">
        <v>0</v>
      </c>
      <c r="O517">
        <v>0.14540289145513954</v>
      </c>
      <c r="P517">
        <v>0</v>
      </c>
      <c r="Q517">
        <v>0</v>
      </c>
      <c r="R517">
        <v>0</v>
      </c>
      <c r="S517">
        <v>0</v>
      </c>
      <c r="T517">
        <v>0</v>
      </c>
      <c r="U517">
        <v>0</v>
      </c>
      <c r="V517">
        <v>0</v>
      </c>
      <c r="W517">
        <v>8.7669413952833258E-2</v>
      </c>
      <c r="X517">
        <v>0</v>
      </c>
      <c r="Y517">
        <v>0</v>
      </c>
      <c r="Z517">
        <v>7.6165123283752578E-2</v>
      </c>
      <c r="AA517">
        <v>0</v>
      </c>
      <c r="AB517">
        <v>0</v>
      </c>
      <c r="AC517">
        <v>0</v>
      </c>
      <c r="AD517">
        <v>0</v>
      </c>
      <c r="AE517">
        <v>0</v>
      </c>
      <c r="AF517">
        <v>0</v>
      </c>
    </row>
    <row r="518" spans="2:32" x14ac:dyDescent="0.25">
      <c r="B518" s="193">
        <v>2021</v>
      </c>
      <c r="C518" t="s">
        <v>117</v>
      </c>
      <c r="D518" t="s">
        <v>121</v>
      </c>
      <c r="E518" t="s">
        <v>544</v>
      </c>
      <c r="F518">
        <v>0.11376102750037555</v>
      </c>
      <c r="G518">
        <v>1.1102842526621421</v>
      </c>
      <c r="H518">
        <v>0.41233948998152242</v>
      </c>
      <c r="I518">
        <v>1.0961393077646358</v>
      </c>
      <c r="J518">
        <v>0.64840879910264115</v>
      </c>
      <c r="K518">
        <v>1.1370813378188098</v>
      </c>
      <c r="L518">
        <v>0</v>
      </c>
      <c r="M518">
        <v>0</v>
      </c>
      <c r="N518">
        <v>0</v>
      </c>
      <c r="O518">
        <v>8.2420459056955206E-2</v>
      </c>
      <c r="P518">
        <v>0</v>
      </c>
      <c r="Q518">
        <v>0</v>
      </c>
      <c r="R518">
        <v>0</v>
      </c>
      <c r="S518">
        <v>0</v>
      </c>
      <c r="T518">
        <v>0</v>
      </c>
      <c r="U518">
        <v>0</v>
      </c>
      <c r="V518">
        <v>0</v>
      </c>
      <c r="W518">
        <v>3.9476674318238016E-2</v>
      </c>
      <c r="X518">
        <v>0</v>
      </c>
      <c r="Y518">
        <v>0</v>
      </c>
      <c r="Z518">
        <v>3.5090759849958096E-2</v>
      </c>
      <c r="AA518">
        <v>0</v>
      </c>
      <c r="AB518">
        <v>0</v>
      </c>
      <c r="AC518">
        <v>0</v>
      </c>
      <c r="AD518">
        <v>0</v>
      </c>
      <c r="AE518">
        <v>0</v>
      </c>
      <c r="AF518">
        <v>0</v>
      </c>
    </row>
    <row r="519" spans="2:32" x14ac:dyDescent="0.25">
      <c r="B519" s="193">
        <v>2021</v>
      </c>
      <c r="C519" t="s">
        <v>117</v>
      </c>
      <c r="D519" t="s">
        <v>131</v>
      </c>
      <c r="E519" t="s">
        <v>542</v>
      </c>
      <c r="F519">
        <v>0</v>
      </c>
      <c r="G519">
        <v>0</v>
      </c>
      <c r="H519">
        <v>0</v>
      </c>
      <c r="I519">
        <v>0</v>
      </c>
      <c r="J519">
        <v>0</v>
      </c>
      <c r="K519">
        <v>0</v>
      </c>
      <c r="L519">
        <v>0</v>
      </c>
      <c r="M519">
        <v>0</v>
      </c>
      <c r="N519">
        <v>0</v>
      </c>
      <c r="O519">
        <v>0</v>
      </c>
      <c r="P519">
        <v>0</v>
      </c>
      <c r="Q519">
        <v>0</v>
      </c>
      <c r="R519">
        <v>0</v>
      </c>
      <c r="S519">
        <v>0</v>
      </c>
      <c r="T519">
        <v>0</v>
      </c>
      <c r="U519">
        <v>0</v>
      </c>
      <c r="V519">
        <v>0</v>
      </c>
      <c r="W519">
        <v>0</v>
      </c>
      <c r="X519">
        <v>0</v>
      </c>
      <c r="Y519">
        <v>0</v>
      </c>
      <c r="Z519">
        <v>0</v>
      </c>
      <c r="AA519">
        <v>0</v>
      </c>
      <c r="AB519">
        <v>0</v>
      </c>
      <c r="AC519">
        <v>0</v>
      </c>
      <c r="AD519">
        <v>0</v>
      </c>
      <c r="AE519">
        <v>0</v>
      </c>
      <c r="AF519">
        <v>0</v>
      </c>
    </row>
    <row r="520" spans="2:32" x14ac:dyDescent="0.25">
      <c r="B520" s="193">
        <v>2021</v>
      </c>
      <c r="C520" t="s">
        <v>117</v>
      </c>
      <c r="D520" t="s">
        <v>131</v>
      </c>
      <c r="E520" t="s">
        <v>123</v>
      </c>
      <c r="F520">
        <v>0</v>
      </c>
      <c r="G520">
        <v>0</v>
      </c>
      <c r="H520">
        <v>0</v>
      </c>
      <c r="I520">
        <v>0</v>
      </c>
      <c r="J520">
        <v>0</v>
      </c>
      <c r="K520">
        <v>0</v>
      </c>
      <c r="L520">
        <v>0</v>
      </c>
      <c r="M520">
        <v>0</v>
      </c>
      <c r="N520">
        <v>0</v>
      </c>
      <c r="O520">
        <v>0</v>
      </c>
      <c r="P520">
        <v>0</v>
      </c>
      <c r="Q520">
        <v>0</v>
      </c>
      <c r="R520">
        <v>0</v>
      </c>
      <c r="S520">
        <v>0</v>
      </c>
      <c r="T520">
        <v>0</v>
      </c>
      <c r="U520">
        <v>0</v>
      </c>
      <c r="V520">
        <v>0</v>
      </c>
      <c r="W520">
        <v>0</v>
      </c>
      <c r="X520">
        <v>0</v>
      </c>
      <c r="Y520">
        <v>0</v>
      </c>
      <c r="Z520">
        <v>0</v>
      </c>
      <c r="AA520">
        <v>0</v>
      </c>
      <c r="AB520">
        <v>0</v>
      </c>
      <c r="AC520">
        <v>0</v>
      </c>
      <c r="AD520">
        <v>0</v>
      </c>
      <c r="AE520">
        <v>0</v>
      </c>
      <c r="AF520">
        <v>0</v>
      </c>
    </row>
    <row r="521" spans="2:32" x14ac:dyDescent="0.25">
      <c r="B521" s="193">
        <v>2021</v>
      </c>
      <c r="C521" t="s">
        <v>117</v>
      </c>
      <c r="D521" t="s">
        <v>131</v>
      </c>
      <c r="E521" t="s">
        <v>124</v>
      </c>
      <c r="F521">
        <v>0</v>
      </c>
      <c r="G521">
        <v>0</v>
      </c>
      <c r="H521">
        <v>0</v>
      </c>
      <c r="I521">
        <v>0</v>
      </c>
      <c r="J521">
        <v>0</v>
      </c>
      <c r="K521">
        <v>0</v>
      </c>
      <c r="L521">
        <v>0</v>
      </c>
      <c r="M521">
        <v>0</v>
      </c>
      <c r="N521">
        <v>0</v>
      </c>
      <c r="O521">
        <v>0</v>
      </c>
      <c r="P521">
        <v>0</v>
      </c>
      <c r="Q521">
        <v>0</v>
      </c>
      <c r="R521">
        <v>0</v>
      </c>
      <c r="S521">
        <v>0</v>
      </c>
      <c r="T521">
        <v>0</v>
      </c>
      <c r="U521">
        <v>0</v>
      </c>
      <c r="V521">
        <v>0</v>
      </c>
      <c r="W521">
        <v>0</v>
      </c>
      <c r="X521">
        <v>0</v>
      </c>
      <c r="Y521">
        <v>0</v>
      </c>
      <c r="Z521">
        <v>0</v>
      </c>
      <c r="AA521">
        <v>0</v>
      </c>
      <c r="AB521">
        <v>0</v>
      </c>
      <c r="AC521">
        <v>0</v>
      </c>
      <c r="AD521">
        <v>0</v>
      </c>
      <c r="AE521">
        <v>0</v>
      </c>
      <c r="AF521">
        <v>0</v>
      </c>
    </row>
    <row r="522" spans="2:32" x14ac:dyDescent="0.25">
      <c r="B522" s="193">
        <v>2021</v>
      </c>
      <c r="C522" t="s">
        <v>117</v>
      </c>
      <c r="D522" t="s">
        <v>131</v>
      </c>
      <c r="E522" t="s">
        <v>125</v>
      </c>
      <c r="F522">
        <v>0</v>
      </c>
      <c r="G522">
        <v>0</v>
      </c>
      <c r="H522">
        <v>0</v>
      </c>
      <c r="I522">
        <v>0</v>
      </c>
      <c r="J522">
        <v>0</v>
      </c>
      <c r="K522">
        <v>0</v>
      </c>
      <c r="L522">
        <v>0</v>
      </c>
      <c r="M522">
        <v>0</v>
      </c>
      <c r="N522">
        <v>0</v>
      </c>
      <c r="O522">
        <v>0</v>
      </c>
      <c r="P522">
        <v>0</v>
      </c>
      <c r="Q522">
        <v>0</v>
      </c>
      <c r="R522">
        <v>0</v>
      </c>
      <c r="S522">
        <v>0</v>
      </c>
      <c r="T522">
        <v>0</v>
      </c>
      <c r="U522">
        <v>0</v>
      </c>
      <c r="V522">
        <v>0</v>
      </c>
      <c r="W522">
        <v>0</v>
      </c>
      <c r="X522">
        <v>0</v>
      </c>
      <c r="Y522">
        <v>0</v>
      </c>
      <c r="Z522">
        <v>0</v>
      </c>
      <c r="AA522">
        <v>0</v>
      </c>
      <c r="AB522">
        <v>0</v>
      </c>
      <c r="AC522">
        <v>0</v>
      </c>
      <c r="AD522">
        <v>0</v>
      </c>
      <c r="AE522">
        <v>0</v>
      </c>
      <c r="AF522">
        <v>0</v>
      </c>
    </row>
    <row r="523" spans="2:32" x14ac:dyDescent="0.25">
      <c r="B523" s="193">
        <v>2021</v>
      </c>
      <c r="C523" t="s">
        <v>117</v>
      </c>
      <c r="D523" t="s">
        <v>131</v>
      </c>
      <c r="E523" t="s">
        <v>126</v>
      </c>
      <c r="F523">
        <v>0</v>
      </c>
      <c r="G523">
        <v>0</v>
      </c>
      <c r="H523">
        <v>0</v>
      </c>
      <c r="I523">
        <v>0</v>
      </c>
      <c r="J523">
        <v>0</v>
      </c>
      <c r="K523">
        <v>0</v>
      </c>
      <c r="L523">
        <v>0</v>
      </c>
      <c r="M523">
        <v>0</v>
      </c>
      <c r="N523">
        <v>0</v>
      </c>
      <c r="O523">
        <v>0</v>
      </c>
      <c r="P523">
        <v>0</v>
      </c>
      <c r="Q523">
        <v>0</v>
      </c>
      <c r="R523">
        <v>0</v>
      </c>
      <c r="S523">
        <v>0</v>
      </c>
      <c r="T523">
        <v>0</v>
      </c>
      <c r="U523">
        <v>0</v>
      </c>
      <c r="V523">
        <v>0</v>
      </c>
      <c r="W523">
        <v>0</v>
      </c>
      <c r="X523">
        <v>0</v>
      </c>
      <c r="Y523">
        <v>0</v>
      </c>
      <c r="Z523">
        <v>0</v>
      </c>
      <c r="AA523">
        <v>0</v>
      </c>
      <c r="AB523">
        <v>0</v>
      </c>
      <c r="AC523">
        <v>0</v>
      </c>
      <c r="AD523">
        <v>0</v>
      </c>
      <c r="AE523">
        <v>0</v>
      </c>
      <c r="AF523">
        <v>0</v>
      </c>
    </row>
    <row r="524" spans="2:32" x14ac:dyDescent="0.25">
      <c r="B524" s="193">
        <v>2021</v>
      </c>
      <c r="C524" t="s">
        <v>117</v>
      </c>
      <c r="D524" t="s">
        <v>131</v>
      </c>
      <c r="E524" t="s">
        <v>127</v>
      </c>
      <c r="F524">
        <v>80.596573967552558</v>
      </c>
      <c r="G524">
        <v>342.0484662917338</v>
      </c>
      <c r="H524">
        <v>99.399669136805571</v>
      </c>
      <c r="I524">
        <v>238.34391565705351</v>
      </c>
      <c r="J524">
        <v>164.30734630160481</v>
      </c>
      <c r="K524">
        <v>307.68907334428968</v>
      </c>
      <c r="L524">
        <v>112.31880721175526</v>
      </c>
      <c r="M524">
        <v>132.14910741729827</v>
      </c>
      <c r="N524">
        <v>259.03004080453104</v>
      </c>
      <c r="O524">
        <v>655.19882020654927</v>
      </c>
      <c r="P524">
        <v>87.641756102316776</v>
      </c>
      <c r="Q524">
        <v>150.35220788461453</v>
      </c>
      <c r="R524">
        <v>274.96400210300953</v>
      </c>
      <c r="S524">
        <v>121.11642497655113</v>
      </c>
      <c r="T524">
        <v>230.23235228124298</v>
      </c>
      <c r="U524">
        <v>114.03824112528476</v>
      </c>
      <c r="V524">
        <v>108.0305366353499</v>
      </c>
      <c r="W524">
        <v>320.06285635513882</v>
      </c>
      <c r="X524">
        <v>56.41505258402416</v>
      </c>
      <c r="Y524">
        <v>52.16208553401016</v>
      </c>
      <c r="Z524">
        <v>290.60149332686655</v>
      </c>
      <c r="AA524">
        <v>128.03972152971122</v>
      </c>
      <c r="AB524">
        <v>222.94462383750164</v>
      </c>
      <c r="AC524">
        <v>723.39625806662775</v>
      </c>
      <c r="AD524">
        <v>102.14447889581834</v>
      </c>
      <c r="AE524">
        <v>154.7331206216673</v>
      </c>
      <c r="AF524">
        <v>133.86812182730245</v>
      </c>
    </row>
    <row r="525" spans="2:32" x14ac:dyDescent="0.25">
      <c r="B525" s="193">
        <v>2021</v>
      </c>
      <c r="C525" t="s">
        <v>117</v>
      </c>
      <c r="D525" t="s">
        <v>131</v>
      </c>
      <c r="E525" t="s">
        <v>128</v>
      </c>
      <c r="F525">
        <v>109.37235293734379</v>
      </c>
      <c r="G525">
        <v>592.02918208498932</v>
      </c>
      <c r="H525">
        <v>172.72277320996008</v>
      </c>
      <c r="I525">
        <v>492.31382756808756</v>
      </c>
      <c r="J525">
        <v>288.1746222715152</v>
      </c>
      <c r="K525">
        <v>530.76526398071519</v>
      </c>
      <c r="L525">
        <v>197.30002261491825</v>
      </c>
      <c r="M525">
        <v>242.06265536060425</v>
      </c>
      <c r="N525">
        <v>461.85247851580789</v>
      </c>
      <c r="O525">
        <v>1030.2352426754321</v>
      </c>
      <c r="P525">
        <v>115.38157438675518</v>
      </c>
      <c r="Q525">
        <v>314.74773331203266</v>
      </c>
      <c r="R525">
        <v>512.26270656568636</v>
      </c>
      <c r="S525">
        <v>242.53076560467827</v>
      </c>
      <c r="T525">
        <v>367.32168457307824</v>
      </c>
      <c r="U525">
        <v>159.78011314413533</v>
      </c>
      <c r="V525">
        <v>222.37084334577386</v>
      </c>
      <c r="W525">
        <v>529.76551530323979</v>
      </c>
      <c r="X525">
        <v>105.01061955476152</v>
      </c>
      <c r="Y525">
        <v>78.449377123534376</v>
      </c>
      <c r="Z525">
        <v>502.17460959215106</v>
      </c>
      <c r="AA525">
        <v>225.38248463420098</v>
      </c>
      <c r="AB525">
        <v>374.75956127142155</v>
      </c>
      <c r="AC525">
        <v>1205.8982701458358</v>
      </c>
      <c r="AD525">
        <v>180.55458260765027</v>
      </c>
      <c r="AE525">
        <v>273.59203340669467</v>
      </c>
      <c r="AF525">
        <v>236.97846362460632</v>
      </c>
    </row>
    <row r="526" spans="2:32" x14ac:dyDescent="0.25">
      <c r="B526" s="193">
        <v>2021</v>
      </c>
      <c r="C526" t="s">
        <v>117</v>
      </c>
      <c r="D526" t="s">
        <v>131</v>
      </c>
      <c r="E526" t="s">
        <v>543</v>
      </c>
      <c r="F526">
        <v>27.806940740058433</v>
      </c>
      <c r="G526">
        <v>163.51522193188939</v>
      </c>
      <c r="H526">
        <v>40.882423159544231</v>
      </c>
      <c r="I526">
        <v>146.98315633339107</v>
      </c>
      <c r="J526">
        <v>69.785234152301896</v>
      </c>
      <c r="K526">
        <v>140.55261044964331</v>
      </c>
      <c r="L526">
        <v>40.630577025318026</v>
      </c>
      <c r="M526">
        <v>57.143377054692991</v>
      </c>
      <c r="N526">
        <v>116.15430935257183</v>
      </c>
      <c r="O526">
        <v>247.9699361681478</v>
      </c>
      <c r="P526">
        <v>27.901051022067939</v>
      </c>
      <c r="Q526">
        <v>79.414995974311552</v>
      </c>
      <c r="R526">
        <v>140.97044084049881</v>
      </c>
      <c r="S526">
        <v>61.224100376581454</v>
      </c>
      <c r="T526">
        <v>84.395117016519436</v>
      </c>
      <c r="U526">
        <v>38.258748073699138</v>
      </c>
      <c r="V526">
        <v>54.075006912837978</v>
      </c>
      <c r="W526">
        <v>149.51132514782302</v>
      </c>
      <c r="X526">
        <v>25.698526350733324</v>
      </c>
      <c r="Y526">
        <v>20.906528784159576</v>
      </c>
      <c r="Z526">
        <v>129.89192009801434</v>
      </c>
      <c r="AA526">
        <v>51.594455518447283</v>
      </c>
      <c r="AB526">
        <v>82.40873174171891</v>
      </c>
      <c r="AC526">
        <v>314.83605825121418</v>
      </c>
      <c r="AD526">
        <v>38.626639579025777</v>
      </c>
      <c r="AE526">
        <v>56.350274227490289</v>
      </c>
      <c r="AF526">
        <v>46.194460725478386</v>
      </c>
    </row>
    <row r="527" spans="2:32" x14ac:dyDescent="0.25">
      <c r="B527" s="193">
        <v>2021</v>
      </c>
      <c r="C527" t="s">
        <v>117</v>
      </c>
      <c r="D527" t="s">
        <v>131</v>
      </c>
      <c r="E527" t="s">
        <v>544</v>
      </c>
      <c r="F527">
        <v>8.6826133156830529</v>
      </c>
      <c r="G527">
        <v>84.740521848096833</v>
      </c>
      <c r="H527">
        <v>31.471097131956778</v>
      </c>
      <c r="I527">
        <v>83.660933437063164</v>
      </c>
      <c r="J527">
        <v>49.488678124642142</v>
      </c>
      <c r="K527">
        <v>86.785762942653648</v>
      </c>
      <c r="L527">
        <v>12.040007614433172</v>
      </c>
      <c r="M527">
        <v>29.641015434426585</v>
      </c>
      <c r="N527">
        <v>50.787321192809017</v>
      </c>
      <c r="O527">
        <v>140.55976306088934</v>
      </c>
      <c r="P527">
        <v>19.707134787702003</v>
      </c>
      <c r="Q527">
        <v>34.946323544982484</v>
      </c>
      <c r="R527">
        <v>73.475288411304135</v>
      </c>
      <c r="S527">
        <v>31.87051826187022</v>
      </c>
      <c r="T527">
        <v>40.867097199904904</v>
      </c>
      <c r="U527">
        <v>13.012515848999707</v>
      </c>
      <c r="V527">
        <v>34.458086808953816</v>
      </c>
      <c r="W527">
        <v>67.323478321917733</v>
      </c>
      <c r="X527">
        <v>9.5918060779627261</v>
      </c>
      <c r="Y527">
        <v>4.5357228084356365</v>
      </c>
      <c r="Z527">
        <v>59.843744460683794</v>
      </c>
      <c r="AA527">
        <v>31.064141717445967</v>
      </c>
      <c r="AB527">
        <v>34.535911820845776</v>
      </c>
      <c r="AC527">
        <v>154.51817887224237</v>
      </c>
      <c r="AD527">
        <v>27.725039939008031</v>
      </c>
      <c r="AE527">
        <v>21.466401171616038</v>
      </c>
      <c r="AF527">
        <v>21.717291579689366</v>
      </c>
    </row>
    <row r="528" spans="2:32" x14ac:dyDescent="0.25">
      <c r="B528" s="193">
        <v>2021</v>
      </c>
      <c r="C528" t="s">
        <v>117</v>
      </c>
      <c r="D528" t="s">
        <v>132</v>
      </c>
      <c r="E528" t="s">
        <v>542</v>
      </c>
      <c r="F528">
        <v>0.75204810217406848</v>
      </c>
      <c r="G528">
        <v>15.533058634024343</v>
      </c>
      <c r="H528">
        <v>0</v>
      </c>
      <c r="I528">
        <v>7.3550053682313408</v>
      </c>
      <c r="J528">
        <v>1.4763456423829999</v>
      </c>
      <c r="K528">
        <v>16.331767697336087</v>
      </c>
      <c r="L528">
        <v>1.841297935085682</v>
      </c>
      <c r="M528">
        <v>2.1695008041096946</v>
      </c>
      <c r="N528">
        <v>5.3169680238583847</v>
      </c>
      <c r="O528">
        <v>25.182193001045306</v>
      </c>
      <c r="P528">
        <v>1.2923480111671524</v>
      </c>
      <c r="Q528">
        <v>1.239001316399575</v>
      </c>
      <c r="R528">
        <v>17.777510438385402</v>
      </c>
      <c r="S528">
        <v>0.25465017689694286</v>
      </c>
      <c r="T528">
        <v>1.9995115970161301</v>
      </c>
      <c r="U528">
        <v>4.0296223200560641</v>
      </c>
      <c r="V528">
        <v>2.3654495737817625</v>
      </c>
      <c r="W528">
        <v>12.359979129065403</v>
      </c>
      <c r="X528">
        <v>0.48318205787705815</v>
      </c>
      <c r="Y528">
        <v>0.29599448743189355</v>
      </c>
      <c r="Z528">
        <v>10.414693192820526</v>
      </c>
      <c r="AA528">
        <v>3.7657622437437692</v>
      </c>
      <c r="AB528">
        <v>2.6059044400837958</v>
      </c>
      <c r="AC528">
        <v>15.103471795289234</v>
      </c>
      <c r="AD528">
        <v>1.4410858520109751</v>
      </c>
      <c r="AE528">
        <v>3.2068090299425691</v>
      </c>
      <c r="AF528">
        <v>1.954516626233443</v>
      </c>
    </row>
    <row r="529" spans="2:32" x14ac:dyDescent="0.25">
      <c r="B529" s="193">
        <v>2021</v>
      </c>
      <c r="C529" t="s">
        <v>117</v>
      </c>
      <c r="D529" t="s">
        <v>132</v>
      </c>
      <c r="E529" t="s">
        <v>123</v>
      </c>
      <c r="F529">
        <v>10.893155011783435</v>
      </c>
      <c r="G529">
        <v>226.5030438288679</v>
      </c>
      <c r="H529">
        <v>29.909186781530899</v>
      </c>
      <c r="I529">
        <v>105.38939791333672</v>
      </c>
      <c r="J529">
        <v>31.672871210496698</v>
      </c>
      <c r="K529">
        <v>158.59386189928077</v>
      </c>
      <c r="L529">
        <v>23.5266505170374</v>
      </c>
      <c r="M529">
        <v>17.778822552960428</v>
      </c>
      <c r="N529">
        <v>74.872257026513807</v>
      </c>
      <c r="O529">
        <v>129.6037639336985</v>
      </c>
      <c r="P529">
        <v>6.186005617370415</v>
      </c>
      <c r="Q529">
        <v>9.4120304743399466</v>
      </c>
      <c r="R529">
        <v>50.431753484069056</v>
      </c>
      <c r="S529">
        <v>9.6149754626843009</v>
      </c>
      <c r="T529">
        <v>16.308775048002097</v>
      </c>
      <c r="U529">
        <v>57.526811156275869</v>
      </c>
      <c r="V529">
        <v>14.827842175737192</v>
      </c>
      <c r="W529">
        <v>53.417070620480153</v>
      </c>
      <c r="X529">
        <v>5.233995227119328</v>
      </c>
      <c r="Y529">
        <v>7.3363668866891416</v>
      </c>
      <c r="Z529">
        <v>60.707723031714558</v>
      </c>
      <c r="AA529">
        <v>20.842340619399423</v>
      </c>
      <c r="AB529">
        <v>55.24010643856414</v>
      </c>
      <c r="AC529">
        <v>174.15104400333152</v>
      </c>
      <c r="AD529">
        <v>6.0805940835172603</v>
      </c>
      <c r="AE529">
        <v>16.124522192329046</v>
      </c>
      <c r="AF529">
        <v>23.799288901711428</v>
      </c>
    </row>
    <row r="530" spans="2:32" x14ac:dyDescent="0.25">
      <c r="B530" s="193">
        <v>2021</v>
      </c>
      <c r="C530" t="s">
        <v>117</v>
      </c>
      <c r="D530" t="s">
        <v>132</v>
      </c>
      <c r="E530" t="s">
        <v>124</v>
      </c>
      <c r="F530">
        <v>22.995189102721231</v>
      </c>
      <c r="G530">
        <v>240.96775882894903</v>
      </c>
      <c r="H530">
        <v>36.963708737782127</v>
      </c>
      <c r="I530">
        <v>146.45305535603896</v>
      </c>
      <c r="J530">
        <v>53.532511895601466</v>
      </c>
      <c r="K530">
        <v>181.75525589388386</v>
      </c>
      <c r="L530">
        <v>44.260564045364958</v>
      </c>
      <c r="M530">
        <v>45.852562591900814</v>
      </c>
      <c r="N530">
        <v>113.62658123108579</v>
      </c>
      <c r="O530">
        <v>192.16673123141538</v>
      </c>
      <c r="P530">
        <v>19.829191387804773</v>
      </c>
      <c r="Q530">
        <v>28.057181477941377</v>
      </c>
      <c r="R530">
        <v>91.464368218577889</v>
      </c>
      <c r="S530">
        <v>28.536238910304462</v>
      </c>
      <c r="T530">
        <v>48.47293556567741</v>
      </c>
      <c r="U530">
        <v>82.828635455725689</v>
      </c>
      <c r="V530">
        <v>27.00220860397814</v>
      </c>
      <c r="W530">
        <v>87.83399735298336</v>
      </c>
      <c r="X530">
        <v>13.942264009806795</v>
      </c>
      <c r="Y530">
        <v>15.840095379847721</v>
      </c>
      <c r="Z530">
        <v>84.214594135448024</v>
      </c>
      <c r="AA530">
        <v>47.352102309243961</v>
      </c>
      <c r="AB530">
        <v>84.176351716929048</v>
      </c>
      <c r="AC530">
        <v>287.36823001783659</v>
      </c>
      <c r="AD530">
        <v>15.081321410754008</v>
      </c>
      <c r="AE530">
        <v>37.803261206578192</v>
      </c>
      <c r="AF530">
        <v>47.710522311116989</v>
      </c>
    </row>
    <row r="531" spans="2:32" x14ac:dyDescent="0.25">
      <c r="B531" s="193">
        <v>2021</v>
      </c>
      <c r="C531" t="s">
        <v>117</v>
      </c>
      <c r="D531" t="s">
        <v>132</v>
      </c>
      <c r="E531" t="s">
        <v>125</v>
      </c>
      <c r="F531">
        <v>44.304488730212128</v>
      </c>
      <c r="G531">
        <v>357.16879000148458</v>
      </c>
      <c r="H531">
        <v>76.349437042151294</v>
      </c>
      <c r="I531">
        <v>240.06568053005449</v>
      </c>
      <c r="J531">
        <v>94.274936450770682</v>
      </c>
      <c r="K531">
        <v>298.50042886990394</v>
      </c>
      <c r="L531">
        <v>85.776932181269885</v>
      </c>
      <c r="M531">
        <v>93.637048371287619</v>
      </c>
      <c r="N531">
        <v>217.14581798660794</v>
      </c>
      <c r="O531">
        <v>468.60639387273284</v>
      </c>
      <c r="P531">
        <v>50.646593547370856</v>
      </c>
      <c r="Q531">
        <v>75.297897096181487</v>
      </c>
      <c r="R531">
        <v>188.04758368260002</v>
      </c>
      <c r="S531">
        <v>76.197981076247956</v>
      </c>
      <c r="T531">
        <v>115.5265227942748</v>
      </c>
      <c r="U531">
        <v>107.67194892551717</v>
      </c>
      <c r="V531">
        <v>60.400386565385922</v>
      </c>
      <c r="W531">
        <v>207.24747758125349</v>
      </c>
      <c r="X531">
        <v>38.411615522960197</v>
      </c>
      <c r="Y531">
        <v>42.606509965586184</v>
      </c>
      <c r="Z531">
        <v>194.81596002391447</v>
      </c>
      <c r="AA531">
        <v>79.773027461396254</v>
      </c>
      <c r="AB531">
        <v>157.80080446646778</v>
      </c>
      <c r="AC531">
        <v>632.14062744909313</v>
      </c>
      <c r="AD531">
        <v>45.195067159736851</v>
      </c>
      <c r="AE531">
        <v>89.062738165506914</v>
      </c>
      <c r="AF531">
        <v>100.13332318753845</v>
      </c>
    </row>
    <row r="532" spans="2:32" x14ac:dyDescent="0.25">
      <c r="B532" s="193">
        <v>2021</v>
      </c>
      <c r="C532" t="s">
        <v>117</v>
      </c>
      <c r="D532" t="s">
        <v>132</v>
      </c>
      <c r="E532" t="s">
        <v>126</v>
      </c>
      <c r="F532">
        <v>47.091329781357196</v>
      </c>
      <c r="G532">
        <v>295.84155735997854</v>
      </c>
      <c r="H532">
        <v>76.444869789740551</v>
      </c>
      <c r="I532">
        <v>181.76778114928413</v>
      </c>
      <c r="J532">
        <v>106.80222927123563</v>
      </c>
      <c r="K532">
        <v>239.03797188500639</v>
      </c>
      <c r="L532">
        <v>95.127515795692801</v>
      </c>
      <c r="M532">
        <v>130.74918453099477</v>
      </c>
      <c r="N532">
        <v>212.20366849969815</v>
      </c>
      <c r="O532">
        <v>706.13226277527474</v>
      </c>
      <c r="P532">
        <v>81.012949254546257</v>
      </c>
      <c r="Q532">
        <v>131.95664869060607</v>
      </c>
      <c r="R532">
        <v>249.38692443616026</v>
      </c>
      <c r="S532">
        <v>79.21750022428057</v>
      </c>
      <c r="T532">
        <v>185.13751510853953</v>
      </c>
      <c r="U532">
        <v>88.913102891148696</v>
      </c>
      <c r="V532">
        <v>87.599759347149472</v>
      </c>
      <c r="W532">
        <v>335.33693198366831</v>
      </c>
      <c r="X532">
        <v>61.450311285179112</v>
      </c>
      <c r="Y532">
        <v>44.837789024262889</v>
      </c>
      <c r="Z532">
        <v>294.36617812387288</v>
      </c>
      <c r="AA532">
        <v>120.41210554569957</v>
      </c>
      <c r="AB532">
        <v>166.28509757451084</v>
      </c>
      <c r="AC532">
        <v>593.03241065458542</v>
      </c>
      <c r="AD532">
        <v>74.877745635730335</v>
      </c>
      <c r="AE532">
        <v>131.52492345463361</v>
      </c>
      <c r="AF532">
        <v>100.39484042246852</v>
      </c>
    </row>
    <row r="533" spans="2:32" x14ac:dyDescent="0.25">
      <c r="B533" s="193">
        <v>2021</v>
      </c>
      <c r="C533" t="s">
        <v>117</v>
      </c>
      <c r="D533" t="s">
        <v>132</v>
      </c>
      <c r="E533" t="s">
        <v>127</v>
      </c>
      <c r="F533">
        <v>0</v>
      </c>
      <c r="G533">
        <v>0</v>
      </c>
      <c r="H533">
        <v>0</v>
      </c>
      <c r="I533">
        <v>0</v>
      </c>
      <c r="J533">
        <v>0</v>
      </c>
      <c r="K533">
        <v>0</v>
      </c>
      <c r="L533">
        <v>0</v>
      </c>
      <c r="M533">
        <v>0</v>
      </c>
      <c r="N533">
        <v>0</v>
      </c>
      <c r="O533">
        <v>0</v>
      </c>
      <c r="P533">
        <v>0</v>
      </c>
      <c r="Q533">
        <v>0</v>
      </c>
      <c r="R533">
        <v>0</v>
      </c>
      <c r="S533">
        <v>0</v>
      </c>
      <c r="T533">
        <v>0</v>
      </c>
      <c r="U533">
        <v>0</v>
      </c>
      <c r="V533">
        <v>0</v>
      </c>
      <c r="W533">
        <v>0</v>
      </c>
      <c r="X533">
        <v>0</v>
      </c>
      <c r="Y533">
        <v>0</v>
      </c>
      <c r="Z533">
        <v>0</v>
      </c>
      <c r="AA533">
        <v>0</v>
      </c>
      <c r="AB533">
        <v>0</v>
      </c>
      <c r="AC533">
        <v>0</v>
      </c>
      <c r="AD533">
        <v>0</v>
      </c>
      <c r="AE533">
        <v>0</v>
      </c>
      <c r="AF533">
        <v>0</v>
      </c>
    </row>
    <row r="534" spans="2:32" x14ac:dyDescent="0.25">
      <c r="B534" s="193">
        <v>2021</v>
      </c>
      <c r="C534" t="s">
        <v>117</v>
      </c>
      <c r="D534" t="s">
        <v>132</v>
      </c>
      <c r="E534" t="s">
        <v>128</v>
      </c>
      <c r="F534">
        <v>0</v>
      </c>
      <c r="G534">
        <v>0</v>
      </c>
      <c r="H534">
        <v>0</v>
      </c>
      <c r="I534">
        <v>0</v>
      </c>
      <c r="J534">
        <v>0</v>
      </c>
      <c r="K534">
        <v>0</v>
      </c>
      <c r="L534">
        <v>0</v>
      </c>
      <c r="M534">
        <v>0</v>
      </c>
      <c r="N534">
        <v>0</v>
      </c>
      <c r="O534">
        <v>0</v>
      </c>
      <c r="P534">
        <v>0</v>
      </c>
      <c r="Q534">
        <v>0</v>
      </c>
      <c r="R534">
        <v>0</v>
      </c>
      <c r="S534">
        <v>0</v>
      </c>
      <c r="T534">
        <v>0</v>
      </c>
      <c r="U534">
        <v>0</v>
      </c>
      <c r="V534">
        <v>0</v>
      </c>
      <c r="W534">
        <v>0</v>
      </c>
      <c r="X534">
        <v>0</v>
      </c>
      <c r="Y534">
        <v>0</v>
      </c>
      <c r="Z534">
        <v>0</v>
      </c>
      <c r="AA534">
        <v>0</v>
      </c>
      <c r="AB534">
        <v>0</v>
      </c>
      <c r="AC534">
        <v>0</v>
      </c>
      <c r="AD534">
        <v>0</v>
      </c>
      <c r="AE534">
        <v>0</v>
      </c>
      <c r="AF534">
        <v>0</v>
      </c>
    </row>
    <row r="535" spans="2:32" x14ac:dyDescent="0.25">
      <c r="B535" s="193">
        <v>2021</v>
      </c>
      <c r="C535" t="s">
        <v>117</v>
      </c>
      <c r="D535" t="s">
        <v>132</v>
      </c>
      <c r="E535" t="s">
        <v>543</v>
      </c>
      <c r="F535">
        <v>0</v>
      </c>
      <c r="G535">
        <v>0</v>
      </c>
      <c r="H535">
        <v>0</v>
      </c>
      <c r="I535">
        <v>0</v>
      </c>
      <c r="J535">
        <v>0</v>
      </c>
      <c r="K535">
        <v>0</v>
      </c>
      <c r="L535">
        <v>0</v>
      </c>
      <c r="M535">
        <v>0</v>
      </c>
      <c r="N535">
        <v>0</v>
      </c>
      <c r="O535">
        <v>0</v>
      </c>
      <c r="P535">
        <v>0</v>
      </c>
      <c r="Q535">
        <v>0</v>
      </c>
      <c r="R535">
        <v>0</v>
      </c>
      <c r="S535">
        <v>0</v>
      </c>
      <c r="T535">
        <v>0</v>
      </c>
      <c r="U535">
        <v>0</v>
      </c>
      <c r="V535">
        <v>0</v>
      </c>
      <c r="W535">
        <v>0</v>
      </c>
      <c r="X535">
        <v>0</v>
      </c>
      <c r="Y535">
        <v>0</v>
      </c>
      <c r="Z535">
        <v>0</v>
      </c>
      <c r="AA535">
        <v>0</v>
      </c>
      <c r="AB535">
        <v>0</v>
      </c>
      <c r="AC535">
        <v>0</v>
      </c>
      <c r="AD535">
        <v>0</v>
      </c>
      <c r="AE535">
        <v>0</v>
      </c>
      <c r="AF535">
        <v>0</v>
      </c>
    </row>
    <row r="536" spans="2:32" x14ac:dyDescent="0.25">
      <c r="B536" s="193">
        <v>2021</v>
      </c>
      <c r="C536" t="s">
        <v>117</v>
      </c>
      <c r="D536" t="s">
        <v>132</v>
      </c>
      <c r="E536" t="s">
        <v>544</v>
      </c>
      <c r="F536">
        <v>0</v>
      </c>
      <c r="G536">
        <v>0</v>
      </c>
      <c r="H536">
        <v>0</v>
      </c>
      <c r="I536">
        <v>0</v>
      </c>
      <c r="J536">
        <v>0</v>
      </c>
      <c r="K536">
        <v>0</v>
      </c>
      <c r="L536">
        <v>0</v>
      </c>
      <c r="M536">
        <v>0</v>
      </c>
      <c r="N536">
        <v>0</v>
      </c>
      <c r="O536">
        <v>0</v>
      </c>
      <c r="P536">
        <v>0</v>
      </c>
      <c r="Q536">
        <v>0</v>
      </c>
      <c r="R536">
        <v>0</v>
      </c>
      <c r="S536">
        <v>0</v>
      </c>
      <c r="T536">
        <v>0</v>
      </c>
      <c r="U536">
        <v>0</v>
      </c>
      <c r="V536">
        <v>0</v>
      </c>
      <c r="W536">
        <v>0</v>
      </c>
      <c r="X536">
        <v>0</v>
      </c>
      <c r="Y536">
        <v>0</v>
      </c>
      <c r="Z536">
        <v>0</v>
      </c>
      <c r="AA536">
        <v>0</v>
      </c>
      <c r="AB536">
        <v>0</v>
      </c>
      <c r="AC536">
        <v>0</v>
      </c>
      <c r="AD536">
        <v>0</v>
      </c>
      <c r="AE536">
        <v>0</v>
      </c>
      <c r="AF536">
        <v>0</v>
      </c>
    </row>
    <row r="537" spans="2:32" x14ac:dyDescent="0.25">
      <c r="B537" s="193">
        <v>2021</v>
      </c>
      <c r="C537" t="s">
        <v>117</v>
      </c>
      <c r="D537" t="s">
        <v>122</v>
      </c>
      <c r="E537" t="s">
        <v>542</v>
      </c>
      <c r="F537">
        <v>8.822812213740254E-2</v>
      </c>
      <c r="G537">
        <v>1.8222938005804987</v>
      </c>
      <c r="H537">
        <v>0.35811971957104521</v>
      </c>
      <c r="I537">
        <v>0.86286809324248237</v>
      </c>
      <c r="J537">
        <v>0.17320062809365425</v>
      </c>
      <c r="K537">
        <v>1.9159960525859279</v>
      </c>
      <c r="L537">
        <v>0.88516220820936498</v>
      </c>
      <c r="M537">
        <v>1.0993039427689701</v>
      </c>
      <c r="N537">
        <v>2.5560117498084671</v>
      </c>
      <c r="O537">
        <v>2.1955083958315664</v>
      </c>
      <c r="P537">
        <v>0.65484339135273972</v>
      </c>
      <c r="Q537">
        <v>0.62781218132479188</v>
      </c>
      <c r="R537">
        <v>9.0080110966142204</v>
      </c>
      <c r="S537">
        <v>0.12241729521763374</v>
      </c>
      <c r="T537">
        <v>1.0131690101466186</v>
      </c>
      <c r="U537">
        <v>1.937149509106787</v>
      </c>
      <c r="V537">
        <v>1.1985927997600283</v>
      </c>
      <c r="W537">
        <v>1.0776042399897263</v>
      </c>
      <c r="X537">
        <v>0.24483233207071819</v>
      </c>
      <c r="Y537">
        <v>0.14229263451643528</v>
      </c>
      <c r="Z537">
        <v>0.90800457068604756</v>
      </c>
      <c r="AA537">
        <v>1.9081427737828749</v>
      </c>
      <c r="AB537">
        <v>1.2527294386282062</v>
      </c>
      <c r="AC537">
        <v>7.2606514085532687</v>
      </c>
      <c r="AD537">
        <v>0.7302100815004563</v>
      </c>
      <c r="AE537">
        <v>1.6249165723493129</v>
      </c>
      <c r="AF537">
        <v>0.9395895253519666</v>
      </c>
    </row>
    <row r="538" spans="2:32" x14ac:dyDescent="0.25">
      <c r="B538" s="193">
        <v>2021</v>
      </c>
      <c r="C538" t="s">
        <v>117</v>
      </c>
      <c r="D538" t="s">
        <v>122</v>
      </c>
      <c r="E538" t="s">
        <v>123</v>
      </c>
      <c r="F538">
        <v>0.74481561124849049</v>
      </c>
      <c r="G538">
        <v>15.487065304455051</v>
      </c>
      <c r="H538">
        <v>2.0450300404734651</v>
      </c>
      <c r="I538">
        <v>7.2059627115396134</v>
      </c>
      <c r="J538">
        <v>2.1656213379064519</v>
      </c>
      <c r="K538">
        <v>10.843799070424897</v>
      </c>
      <c r="L538">
        <v>10.562102873794007</v>
      </c>
      <c r="M538">
        <v>9.0698621966866355</v>
      </c>
      <c r="N538">
        <v>33.613305070116184</v>
      </c>
      <c r="O538">
        <v>31.930694201873063</v>
      </c>
      <c r="P538">
        <v>3.1557893291497323</v>
      </c>
      <c r="Q538">
        <v>4.8015451607656576</v>
      </c>
      <c r="R538">
        <v>25.727747328329816</v>
      </c>
      <c r="S538">
        <v>4.3165668607324106</v>
      </c>
      <c r="T538">
        <v>8.3199178034155032</v>
      </c>
      <c r="U538">
        <v>25.82620492423667</v>
      </c>
      <c r="V538">
        <v>7.5644202425407849</v>
      </c>
      <c r="W538">
        <v>13.160452253647254</v>
      </c>
      <c r="X538">
        <v>2.6701214496447738</v>
      </c>
      <c r="Y538">
        <v>3.2936036398803181</v>
      </c>
      <c r="Z538">
        <v>14.956662376019672</v>
      </c>
      <c r="AA538">
        <v>10.632715226851724</v>
      </c>
      <c r="AB538">
        <v>24.799607004869827</v>
      </c>
      <c r="AC538">
        <v>78.183727896572719</v>
      </c>
      <c r="AD538">
        <v>3.1020136596338515</v>
      </c>
      <c r="AE538">
        <v>8.2259212518822125</v>
      </c>
      <c r="AF538">
        <v>10.684501710984479</v>
      </c>
    </row>
    <row r="539" spans="2:32" x14ac:dyDescent="0.25">
      <c r="B539" s="193">
        <v>2021</v>
      </c>
      <c r="C539" t="s">
        <v>117</v>
      </c>
      <c r="D539" t="s">
        <v>122</v>
      </c>
      <c r="E539" t="s">
        <v>124</v>
      </c>
      <c r="F539">
        <v>1.0230589257437894</v>
      </c>
      <c r="G539">
        <v>10.720686635156204</v>
      </c>
      <c r="H539">
        <v>1.6445201639288363</v>
      </c>
      <c r="I539">
        <v>6.515715300932845</v>
      </c>
      <c r="J539">
        <v>2.3816683510465064</v>
      </c>
      <c r="K539">
        <v>8.086314750987615</v>
      </c>
      <c r="L539">
        <v>1.2482021478806473</v>
      </c>
      <c r="M539">
        <v>5.4227932824471443</v>
      </c>
      <c r="N539">
        <v>3.2044088413244873</v>
      </c>
      <c r="O539">
        <v>37.91654156772838</v>
      </c>
      <c r="P539">
        <v>2.3451166036495428</v>
      </c>
      <c r="Q539">
        <v>3.3182070236104035</v>
      </c>
      <c r="R539">
        <v>10.817113232545617</v>
      </c>
      <c r="S539">
        <v>0.80475690874091854</v>
      </c>
      <c r="T539">
        <v>5.7326939762463551</v>
      </c>
      <c r="U539">
        <v>2.3358690272427021</v>
      </c>
      <c r="V539">
        <v>3.1934397371010492</v>
      </c>
      <c r="W539">
        <v>17.330582616215576</v>
      </c>
      <c r="X539">
        <v>1.6488940059336967</v>
      </c>
      <c r="Y539">
        <v>0.44671010192041977</v>
      </c>
      <c r="Z539">
        <v>16.616435835091508</v>
      </c>
      <c r="AA539">
        <v>5.6001376541967716</v>
      </c>
      <c r="AB539">
        <v>2.3738762774495341</v>
      </c>
      <c r="AC539">
        <v>8.1041362593861184</v>
      </c>
      <c r="AD539">
        <v>1.7836056223193271</v>
      </c>
      <c r="AE539">
        <v>4.4708356379156253</v>
      </c>
      <c r="AF539">
        <v>1.3454951989361332</v>
      </c>
    </row>
    <row r="540" spans="2:32" x14ac:dyDescent="0.25">
      <c r="B540" s="193">
        <v>2021</v>
      </c>
      <c r="C540" t="s">
        <v>117</v>
      </c>
      <c r="D540" t="s">
        <v>122</v>
      </c>
      <c r="E540" t="s">
        <v>125</v>
      </c>
      <c r="F540">
        <v>7.6941616094319079</v>
      </c>
      <c r="G540">
        <v>62.027899900866572</v>
      </c>
      <c r="H540">
        <v>13.259263885622229</v>
      </c>
      <c r="I540">
        <v>41.691128727932082</v>
      </c>
      <c r="J540">
        <v>16.372304873851533</v>
      </c>
      <c r="K540">
        <v>51.839229072145947</v>
      </c>
      <c r="L540">
        <v>16.076743966006628</v>
      </c>
      <c r="M540">
        <v>23.4605727192552</v>
      </c>
      <c r="N540">
        <v>40.698561143249442</v>
      </c>
      <c r="O540">
        <v>77.558343895873747</v>
      </c>
      <c r="P540">
        <v>12.689401380842735</v>
      </c>
      <c r="Q540">
        <v>18.8657355305279</v>
      </c>
      <c r="R540">
        <v>47.114941023906169</v>
      </c>
      <c r="S540">
        <v>14.281408781333743</v>
      </c>
      <c r="T540">
        <v>28.944936178155473</v>
      </c>
      <c r="U540">
        <v>20.180418105165849</v>
      </c>
      <c r="V540">
        <v>15.133194455997733</v>
      </c>
      <c r="W540">
        <v>34.301220273500299</v>
      </c>
      <c r="X540">
        <v>9.6239524303160984</v>
      </c>
      <c r="Y540">
        <v>7.9855263482063394</v>
      </c>
      <c r="Z540">
        <v>32.243698382065013</v>
      </c>
      <c r="AA540">
        <v>19.98697037493444</v>
      </c>
      <c r="AB540">
        <v>29.575820287860985</v>
      </c>
      <c r="AC540">
        <v>118.47897516937518</v>
      </c>
      <c r="AD540">
        <v>11.323532491630253</v>
      </c>
      <c r="AE540">
        <v>22.314488566777193</v>
      </c>
      <c r="AF540">
        <v>18.767490960733699</v>
      </c>
    </row>
    <row r="541" spans="2:32" x14ac:dyDescent="0.25">
      <c r="B541" s="193">
        <v>2021</v>
      </c>
      <c r="C541" t="s">
        <v>117</v>
      </c>
      <c r="D541" t="s">
        <v>122</v>
      </c>
      <c r="E541" t="s">
        <v>126</v>
      </c>
      <c r="F541">
        <v>12.806388103133454</v>
      </c>
      <c r="G541">
        <v>80.453489382820123</v>
      </c>
      <c r="H541">
        <v>20.789021579264997</v>
      </c>
      <c r="I541">
        <v>49.431365834241042</v>
      </c>
      <c r="J541">
        <v>29.044641650122969</v>
      </c>
      <c r="K541">
        <v>65.005873768236341</v>
      </c>
      <c r="L541">
        <v>22.412064206869193</v>
      </c>
      <c r="M541">
        <v>15.32414569893163</v>
      </c>
      <c r="N541">
        <v>49.995232226633625</v>
      </c>
      <c r="O541">
        <v>77.487088407839039</v>
      </c>
      <c r="P541">
        <v>9.4949291066708561</v>
      </c>
      <c r="Q541">
        <v>15.465663650072159</v>
      </c>
      <c r="R541">
        <v>29.228798475314633</v>
      </c>
      <c r="S541">
        <v>18.663660944824539</v>
      </c>
      <c r="T541">
        <v>21.698600003037669</v>
      </c>
      <c r="U541">
        <v>20.947947122977627</v>
      </c>
      <c r="V541">
        <v>10.266920441930905</v>
      </c>
      <c r="W541">
        <v>36.798038929572989</v>
      </c>
      <c r="X541">
        <v>7.2021368757031041</v>
      </c>
      <c r="Y541">
        <v>10.563793221133762</v>
      </c>
      <c r="Z541">
        <v>32.302132717906062</v>
      </c>
      <c r="AA541">
        <v>14.112613060772215</v>
      </c>
      <c r="AB541">
        <v>39.176806545537772</v>
      </c>
      <c r="AC541">
        <v>139.71856989191747</v>
      </c>
      <c r="AD541">
        <v>8.7758672288886643</v>
      </c>
      <c r="AE541">
        <v>15.415064325558747</v>
      </c>
      <c r="AF541">
        <v>23.653047078610133</v>
      </c>
    </row>
    <row r="542" spans="2:32" x14ac:dyDescent="0.25">
      <c r="B542" s="193">
        <v>2021</v>
      </c>
      <c r="C542" t="s">
        <v>117</v>
      </c>
      <c r="D542" t="s">
        <v>122</v>
      </c>
      <c r="E542" t="s">
        <v>127</v>
      </c>
      <c r="F542">
        <v>19.388723729467653</v>
      </c>
      <c r="G542">
        <v>82.284927119712208</v>
      </c>
      <c r="H542">
        <v>23.912092398243892</v>
      </c>
      <c r="I542">
        <v>57.33723042786653</v>
      </c>
      <c r="J542">
        <v>39.526614933363319</v>
      </c>
      <c r="K542">
        <v>74.01925595559527</v>
      </c>
      <c r="L542">
        <v>44.798017369958387</v>
      </c>
      <c r="M542">
        <v>16.466186821239727</v>
      </c>
      <c r="N542">
        <v>103.31335023372591</v>
      </c>
      <c r="O542">
        <v>329.00866580915329</v>
      </c>
      <c r="P542">
        <v>10.920433421961729</v>
      </c>
      <c r="Q542">
        <v>18.73434934521444</v>
      </c>
      <c r="R542">
        <v>34.261363668894866</v>
      </c>
      <c r="S542">
        <v>48.306920671420187</v>
      </c>
      <c r="T542">
        <v>28.68766198310453</v>
      </c>
      <c r="U542">
        <v>45.483808398522015</v>
      </c>
      <c r="V542">
        <v>13.460938430853169</v>
      </c>
      <c r="W542">
        <v>160.71984578860256</v>
      </c>
      <c r="X542">
        <v>7.0294897448320315</v>
      </c>
      <c r="Y542">
        <v>20.804690432656926</v>
      </c>
      <c r="Z542">
        <v>145.92579634297732</v>
      </c>
      <c r="AA542">
        <v>15.954144651087939</v>
      </c>
      <c r="AB542">
        <v>88.920790552750404</v>
      </c>
      <c r="AC542">
        <v>288.52441491063132</v>
      </c>
      <c r="AD542">
        <v>12.727517462116122</v>
      </c>
      <c r="AE542">
        <v>19.280224599203617</v>
      </c>
      <c r="AF542">
        <v>53.392896486133218</v>
      </c>
    </row>
    <row r="543" spans="2:32" x14ac:dyDescent="0.25">
      <c r="B543" s="193">
        <v>2021</v>
      </c>
      <c r="C543" t="s">
        <v>117</v>
      </c>
      <c r="D543" t="s">
        <v>122</v>
      </c>
      <c r="E543" t="s">
        <v>128</v>
      </c>
      <c r="F543">
        <v>38.426592851111835</v>
      </c>
      <c r="G543">
        <v>208.00196507603022</v>
      </c>
      <c r="H543">
        <v>60.683961750884976</v>
      </c>
      <c r="I543">
        <v>172.9682364771736</v>
      </c>
      <c r="J543">
        <v>101.24650867110979</v>
      </c>
      <c r="K543">
        <v>186.47766232279761</v>
      </c>
      <c r="L543">
        <v>33.285276304382862</v>
      </c>
      <c r="M543">
        <v>37.092665144974283</v>
      </c>
      <c r="N543">
        <v>77.916298009082652</v>
      </c>
      <c r="O543">
        <v>237.93708627710075</v>
      </c>
      <c r="P543">
        <v>17.680588095062234</v>
      </c>
      <c r="Q543">
        <v>48.230621363261221</v>
      </c>
      <c r="R543">
        <v>78.49698671029148</v>
      </c>
      <c r="S543">
        <v>40.915877446305174</v>
      </c>
      <c r="T543">
        <v>56.286832952649341</v>
      </c>
      <c r="U543">
        <v>26.955522576539085</v>
      </c>
      <c r="V543">
        <v>34.075174536702782</v>
      </c>
      <c r="W543">
        <v>122.35153477568535</v>
      </c>
      <c r="X543">
        <v>16.091386513167162</v>
      </c>
      <c r="Y543">
        <v>13.234713097626045</v>
      </c>
      <c r="Z543">
        <v>115.97930109476967</v>
      </c>
      <c r="AA543">
        <v>34.536665805077035</v>
      </c>
      <c r="AB543">
        <v>63.223386289086953</v>
      </c>
      <c r="AC543">
        <v>203.43969850993071</v>
      </c>
      <c r="AD543">
        <v>27.667426282997596</v>
      </c>
      <c r="AE543">
        <v>41.924094678582847</v>
      </c>
      <c r="AF543">
        <v>39.979182644740085</v>
      </c>
    </row>
    <row r="544" spans="2:32" x14ac:dyDescent="0.25">
      <c r="B544" s="193">
        <v>2021</v>
      </c>
      <c r="C544" t="s">
        <v>117</v>
      </c>
      <c r="D544" t="s">
        <v>122</v>
      </c>
      <c r="E544" t="s">
        <v>543</v>
      </c>
      <c r="F544">
        <v>9.3801883415303333</v>
      </c>
      <c r="G544">
        <v>55.159019209138314</v>
      </c>
      <c r="H544">
        <v>13.790975162622678</v>
      </c>
      <c r="I544">
        <v>49.582214107200201</v>
      </c>
      <c r="J544">
        <v>23.540836294277334</v>
      </c>
      <c r="K544">
        <v>47.41298117746944</v>
      </c>
      <c r="L544">
        <v>8.5889292516644886</v>
      </c>
      <c r="M544">
        <v>9.5176635645819694</v>
      </c>
      <c r="N544">
        <v>24.553949718300405</v>
      </c>
      <c r="O544">
        <v>42.845025694346489</v>
      </c>
      <c r="P544">
        <v>4.647132010978507</v>
      </c>
      <c r="Q544">
        <v>13.227170892309974</v>
      </c>
      <c r="R544">
        <v>23.479697869212366</v>
      </c>
      <c r="S544">
        <v>12.942210156247404</v>
      </c>
      <c r="T544">
        <v>14.056647885685134</v>
      </c>
      <c r="U544">
        <v>8.0875464864182511</v>
      </c>
      <c r="V544">
        <v>9.0066032071614863</v>
      </c>
      <c r="W544">
        <v>25.83303712757543</v>
      </c>
      <c r="X544">
        <v>4.2802847944692282</v>
      </c>
      <c r="Y544">
        <v>4.4194473662813634</v>
      </c>
      <c r="Z544">
        <v>22.443134599646232</v>
      </c>
      <c r="AA544">
        <v>8.5934485277684871</v>
      </c>
      <c r="AB544">
        <v>17.42044584323698</v>
      </c>
      <c r="AC544">
        <v>66.55343901484828</v>
      </c>
      <c r="AD544">
        <v>6.4335602670395717</v>
      </c>
      <c r="AE544">
        <v>9.3855662635385002</v>
      </c>
      <c r="AF544">
        <v>9.7650829507711663</v>
      </c>
    </row>
    <row r="545" spans="2:32" x14ac:dyDescent="0.25">
      <c r="B545" s="193">
        <v>2021</v>
      </c>
      <c r="C545" t="s">
        <v>117</v>
      </c>
      <c r="D545" t="s">
        <v>122</v>
      </c>
      <c r="E545" t="s">
        <v>544</v>
      </c>
      <c r="F545">
        <v>2.9289287505280255</v>
      </c>
      <c r="G545">
        <v>28.585742765640319</v>
      </c>
      <c r="H545">
        <v>10.616227839371062</v>
      </c>
      <c r="I545">
        <v>28.221562371921525</v>
      </c>
      <c r="J545">
        <v>16.694145750228973</v>
      </c>
      <c r="K545">
        <v>29.275669314918829</v>
      </c>
      <c r="L545">
        <v>2.5451465659823187</v>
      </c>
      <c r="M545">
        <v>4.9369363023021524</v>
      </c>
      <c r="N545">
        <v>10.735971294101571</v>
      </c>
      <c r="O545">
        <v>24.286358068227106</v>
      </c>
      <c r="P545">
        <v>3.2823730132661626</v>
      </c>
      <c r="Q545">
        <v>5.8205756723448125</v>
      </c>
      <c r="R545">
        <v>12.237867473952328</v>
      </c>
      <c r="S545">
        <v>6.7371336221612985</v>
      </c>
      <c r="T545">
        <v>6.8067255044707027</v>
      </c>
      <c r="U545">
        <v>2.7507258374297363</v>
      </c>
      <c r="V545">
        <v>5.7392561348428037</v>
      </c>
      <c r="W545">
        <v>11.632362386783001</v>
      </c>
      <c r="X545">
        <v>1.5975881708808504</v>
      </c>
      <c r="Y545">
        <v>0.95880996921455142</v>
      </c>
      <c r="Z545">
        <v>10.339990438700825</v>
      </c>
      <c r="AA545">
        <v>5.1739687961767888</v>
      </c>
      <c r="AB545">
        <v>7.300573237887602</v>
      </c>
      <c r="AC545">
        <v>32.663717908873089</v>
      </c>
      <c r="AD545">
        <v>4.6178160279451888</v>
      </c>
      <c r="AE545">
        <v>3.5753921945887233</v>
      </c>
      <c r="AF545">
        <v>4.5908351436773831</v>
      </c>
    </row>
    <row r="546" spans="2:32" x14ac:dyDescent="0.25">
      <c r="B546" s="193">
        <v>2021</v>
      </c>
      <c r="C546" t="s">
        <v>130</v>
      </c>
      <c r="D546" t="s">
        <v>120</v>
      </c>
      <c r="E546" t="s">
        <v>542</v>
      </c>
      <c r="F546">
        <v>0.14241271349879198</v>
      </c>
      <c r="G546">
        <v>2.9414408767369431</v>
      </c>
      <c r="H546">
        <v>0.57805606405305365</v>
      </c>
      <c r="I546">
        <v>1.3927915904048995</v>
      </c>
      <c r="J546">
        <v>0.27957040033220615</v>
      </c>
      <c r="K546">
        <v>3.092689612919481</v>
      </c>
      <c r="L546">
        <v>5.0280620154066753</v>
      </c>
      <c r="M546">
        <v>5.9087761479021115</v>
      </c>
      <c r="N546">
        <v>14.519130472304695</v>
      </c>
      <c r="O546">
        <v>37.758064149049055</v>
      </c>
      <c r="P546">
        <v>3.5197936265835565</v>
      </c>
      <c r="Q546">
        <v>3.3745004434628285</v>
      </c>
      <c r="R546">
        <v>48.418202679818535</v>
      </c>
      <c r="S546">
        <v>0.69537735163566949</v>
      </c>
      <c r="T546">
        <v>5.44579951734611</v>
      </c>
      <c r="U546">
        <v>11.003754763330024</v>
      </c>
      <c r="V546">
        <v>6.4424553308071468</v>
      </c>
      <c r="W546">
        <v>18.532495752724429</v>
      </c>
      <c r="X546">
        <v>1.3159776724995689</v>
      </c>
      <c r="Y546">
        <v>0.80827692828364428</v>
      </c>
      <c r="Z546">
        <v>15.61574298357807</v>
      </c>
      <c r="AA546">
        <v>10.25629770791201</v>
      </c>
      <c r="AB546">
        <v>7.1159853499511048</v>
      </c>
      <c r="AC546">
        <v>41.243294410758168</v>
      </c>
      <c r="AD546">
        <v>3.9248907828526911</v>
      </c>
      <c r="AE546">
        <v>8.7339523779423729</v>
      </c>
      <c r="AF546">
        <v>5.3372301242426987</v>
      </c>
    </row>
    <row r="547" spans="2:32" x14ac:dyDescent="0.25">
      <c r="B547" s="193">
        <v>2021</v>
      </c>
      <c r="C547" t="s">
        <v>130</v>
      </c>
      <c r="D547" t="s">
        <v>120</v>
      </c>
      <c r="E547" t="s">
        <v>123</v>
      </c>
      <c r="F547">
        <v>3.2968057652010434</v>
      </c>
      <c r="G547">
        <v>68.550988205238085</v>
      </c>
      <c r="H547">
        <v>9.0519945146435852</v>
      </c>
      <c r="I547">
        <v>31.896027758340963</v>
      </c>
      <c r="J547">
        <v>9.5857723767156866</v>
      </c>
      <c r="K547">
        <v>47.998321668007286</v>
      </c>
      <c r="L547">
        <v>13.296867843782255</v>
      </c>
      <c r="M547">
        <v>27.158910996939266</v>
      </c>
      <c r="N547">
        <v>42.316542515318439</v>
      </c>
      <c r="O547">
        <v>152.13981283935615</v>
      </c>
      <c r="P547">
        <v>9.4497358015845787</v>
      </c>
      <c r="Q547">
        <v>14.377808046152882</v>
      </c>
      <c r="R547">
        <v>77.039494612951373</v>
      </c>
      <c r="S547">
        <v>5.4342226895382852</v>
      </c>
      <c r="T547">
        <v>24.913267944397084</v>
      </c>
      <c r="U547">
        <v>32.513187751281407</v>
      </c>
      <c r="V547">
        <v>22.650996415983247</v>
      </c>
      <c r="W547">
        <v>62.705456075982383</v>
      </c>
      <c r="X547">
        <v>7.9954457112273083</v>
      </c>
      <c r="Y547">
        <v>4.1463913817720055</v>
      </c>
      <c r="Z547">
        <v>71.263837867188983</v>
      </c>
      <c r="AA547">
        <v>31.83873803588331</v>
      </c>
      <c r="AB547">
        <v>31.220780640156651</v>
      </c>
      <c r="AC547">
        <v>98.427245956327823</v>
      </c>
      <c r="AD547">
        <v>9.2887092511794194</v>
      </c>
      <c r="AE547">
        <v>24.631803472087412</v>
      </c>
      <c r="AF547">
        <v>13.450958481016292</v>
      </c>
    </row>
    <row r="548" spans="2:32" x14ac:dyDescent="0.25">
      <c r="B548" s="193">
        <v>2021</v>
      </c>
      <c r="C548" t="s">
        <v>130</v>
      </c>
      <c r="D548" t="s">
        <v>120</v>
      </c>
      <c r="E548" t="s">
        <v>124</v>
      </c>
      <c r="F548">
        <v>8.9700106352829518</v>
      </c>
      <c r="G548">
        <v>93.997198709715434</v>
      </c>
      <c r="H548">
        <v>14.41887948893493</v>
      </c>
      <c r="I548">
        <v>57.128708889716933</v>
      </c>
      <c r="J548">
        <v>20.882072284421067</v>
      </c>
      <c r="K548">
        <v>70.899463844538644</v>
      </c>
      <c r="L548">
        <v>22.660251577284633</v>
      </c>
      <c r="M548">
        <v>41.213665063169543</v>
      </c>
      <c r="N548">
        <v>58.173838768166611</v>
      </c>
      <c r="O548">
        <v>107.6257990436778</v>
      </c>
      <c r="P548">
        <v>17.823074788732185</v>
      </c>
      <c r="Q548">
        <v>25.218640239154062</v>
      </c>
      <c r="R548">
        <v>82.210930510582216</v>
      </c>
      <c r="S548">
        <v>14.609808228250881</v>
      </c>
      <c r="T548">
        <v>43.56893525914515</v>
      </c>
      <c r="U548">
        <v>42.406095758431618</v>
      </c>
      <c r="V548">
        <v>24.270398827540347</v>
      </c>
      <c r="W548">
        <v>49.192719716563026</v>
      </c>
      <c r="X548">
        <v>12.531727053875878</v>
      </c>
      <c r="Y548">
        <v>8.1097146874955435</v>
      </c>
      <c r="Z548">
        <v>47.16561980778954</v>
      </c>
      <c r="AA548">
        <v>42.561496551009149</v>
      </c>
      <c r="AB548">
        <v>43.096091247471563</v>
      </c>
      <c r="AC548">
        <v>147.1250203871974</v>
      </c>
      <c r="AD548">
        <v>13.555546172300787</v>
      </c>
      <c r="AE548">
        <v>33.978710405569004</v>
      </c>
      <c r="AF548">
        <v>24.426540008515339</v>
      </c>
    </row>
    <row r="549" spans="2:32" x14ac:dyDescent="0.25">
      <c r="B549" s="193">
        <v>2021</v>
      </c>
      <c r="C549" t="s">
        <v>130</v>
      </c>
      <c r="D549" t="s">
        <v>120</v>
      </c>
      <c r="E549" t="s">
        <v>125</v>
      </c>
      <c r="F549">
        <v>8.161212693899806</v>
      </c>
      <c r="G549">
        <v>65.793118177599013</v>
      </c>
      <c r="H549">
        <v>14.064127870989333</v>
      </c>
      <c r="I549">
        <v>44.221864092419594</v>
      </c>
      <c r="J549">
        <v>17.366136708264484</v>
      </c>
      <c r="K549">
        <v>54.985974537752739</v>
      </c>
      <c r="L549">
        <v>13.775480220171362</v>
      </c>
      <c r="M549">
        <v>26.982297959865694</v>
      </c>
      <c r="N549">
        <v>34.872871347812335</v>
      </c>
      <c r="O549">
        <v>83.597646831246124</v>
      </c>
      <c r="P549">
        <v>14.594239155517924</v>
      </c>
      <c r="Q549">
        <v>21.697718270063156</v>
      </c>
      <c r="R549">
        <v>54.187482645090981</v>
      </c>
      <c r="S549">
        <v>12.237133626026889</v>
      </c>
      <c r="T549">
        <v>33.289932932766078</v>
      </c>
      <c r="U549">
        <v>17.291744586484981</v>
      </c>
      <c r="V549">
        <v>17.404876120572457</v>
      </c>
      <c r="W549">
        <v>36.972183188370188</v>
      </c>
      <c r="X549">
        <v>11.068627997015348</v>
      </c>
      <c r="Y549">
        <v>6.842458926382851</v>
      </c>
      <c r="Z549">
        <v>34.754446452543412</v>
      </c>
      <c r="AA549">
        <v>22.987264480924853</v>
      </c>
      <c r="AB549">
        <v>25.342266334043821</v>
      </c>
      <c r="AC549">
        <v>101.51961009038243</v>
      </c>
      <c r="AD549">
        <v>13.023336271608621</v>
      </c>
      <c r="AE549">
        <v>25.664172249155278</v>
      </c>
      <c r="AF549">
        <v>16.081067227199842</v>
      </c>
    </row>
    <row r="550" spans="2:32" x14ac:dyDescent="0.25">
      <c r="B550" s="193">
        <v>2021</v>
      </c>
      <c r="C550" t="s">
        <v>130</v>
      </c>
      <c r="D550" t="s">
        <v>120</v>
      </c>
      <c r="E550" t="s">
        <v>126</v>
      </c>
      <c r="F550">
        <v>2.3520683707849459</v>
      </c>
      <c r="G550">
        <v>14.776383955622315</v>
      </c>
      <c r="H550">
        <v>3.8181882137548833</v>
      </c>
      <c r="I550">
        <v>9.078746572967761</v>
      </c>
      <c r="J550">
        <v>5.3344457793936515</v>
      </c>
      <c r="K550">
        <v>11.939218019489546</v>
      </c>
      <c r="L550">
        <v>4.1427323210798139</v>
      </c>
      <c r="M550">
        <v>6.686918765288099</v>
      </c>
      <c r="N550">
        <v>9.2413113996740144</v>
      </c>
      <c r="O550">
        <v>23.26340906146093</v>
      </c>
      <c r="P550">
        <v>4.1432534554212737</v>
      </c>
      <c r="Q550">
        <v>6.7486722268969066</v>
      </c>
      <c r="R550">
        <v>12.754420693417973</v>
      </c>
      <c r="S550">
        <v>3.4498630162812862</v>
      </c>
      <c r="T550">
        <v>9.4685066555396205</v>
      </c>
      <c r="U550">
        <v>3.8720992767829081</v>
      </c>
      <c r="V550">
        <v>4.4801233500184088</v>
      </c>
      <c r="W550">
        <v>11.047619027476809</v>
      </c>
      <c r="X550">
        <v>3.1427594836604902</v>
      </c>
      <c r="Y550">
        <v>1.9526522504331183</v>
      </c>
      <c r="Z550">
        <v>9.6978444075623269</v>
      </c>
      <c r="AA550">
        <v>6.1582484895002629</v>
      </c>
      <c r="AB550">
        <v>7.2415919040222398</v>
      </c>
      <c r="AC550">
        <v>25.826118915404983</v>
      </c>
      <c r="AD550">
        <v>3.8294801163776313</v>
      </c>
      <c r="AE550">
        <v>6.7265924594992867</v>
      </c>
      <c r="AF550">
        <v>4.3721203776735447</v>
      </c>
    </row>
    <row r="551" spans="2:32" x14ac:dyDescent="0.25">
      <c r="B551" s="193">
        <v>2021</v>
      </c>
      <c r="C551" t="s">
        <v>130</v>
      </c>
      <c r="D551" t="s">
        <v>120</v>
      </c>
      <c r="E551" t="s">
        <v>127</v>
      </c>
      <c r="F551">
        <v>0.55900601817588613</v>
      </c>
      <c r="G551">
        <v>2.3723980034422953</v>
      </c>
      <c r="H551">
        <v>0.6894215289416169</v>
      </c>
      <c r="I551">
        <v>1.6531184477089338</v>
      </c>
      <c r="J551">
        <v>1.1396116595487547</v>
      </c>
      <c r="K551">
        <v>2.1340862924975594</v>
      </c>
      <c r="L551">
        <v>0.58981350717487069</v>
      </c>
      <c r="M551">
        <v>0.50745741576362247</v>
      </c>
      <c r="N551">
        <v>1.3602300507210199</v>
      </c>
      <c r="O551">
        <v>2.7531209739513698</v>
      </c>
      <c r="P551">
        <v>0.33654755551414095</v>
      </c>
      <c r="Q551">
        <v>0.57735798870400945</v>
      </c>
      <c r="R551">
        <v>1.0558718455403791</v>
      </c>
      <c r="S551">
        <v>0.63601194817910445</v>
      </c>
      <c r="T551">
        <v>0.88410067080427457</v>
      </c>
      <c r="U551">
        <v>0.59884267488123943</v>
      </c>
      <c r="V551">
        <v>0.41484122001232648</v>
      </c>
      <c r="W551">
        <v>1.3448921695804195</v>
      </c>
      <c r="X551">
        <v>0.21663586954133562</v>
      </c>
      <c r="Y551">
        <v>0.27391585945501534</v>
      </c>
      <c r="Z551">
        <v>1.2210966223772632</v>
      </c>
      <c r="AA551">
        <v>0.49167722334578512</v>
      </c>
      <c r="AB551">
        <v>1.1707367070188832</v>
      </c>
      <c r="AC551">
        <v>3.7987305477973456</v>
      </c>
      <c r="AD551">
        <v>0.3922385425677784</v>
      </c>
      <c r="AE551">
        <v>0.5941808541752881</v>
      </c>
      <c r="AF551">
        <v>0.70297422483320737</v>
      </c>
    </row>
    <row r="552" spans="2:32" x14ac:dyDescent="0.25">
      <c r="B552" s="193">
        <v>2021</v>
      </c>
      <c r="C552" t="s">
        <v>130</v>
      </c>
      <c r="D552" t="s">
        <v>120</v>
      </c>
      <c r="E552" t="s">
        <v>128</v>
      </c>
      <c r="F552">
        <v>0</v>
      </c>
      <c r="G552">
        <v>0</v>
      </c>
      <c r="H552">
        <v>0</v>
      </c>
      <c r="I552">
        <v>0</v>
      </c>
      <c r="J552">
        <v>0</v>
      </c>
      <c r="K552">
        <v>0</v>
      </c>
      <c r="L552">
        <v>0</v>
      </c>
      <c r="M552">
        <v>0</v>
      </c>
      <c r="N552">
        <v>0</v>
      </c>
      <c r="O552">
        <v>0</v>
      </c>
      <c r="P552">
        <v>0</v>
      </c>
      <c r="Q552">
        <v>0</v>
      </c>
      <c r="R552">
        <v>0</v>
      </c>
      <c r="S552">
        <v>0</v>
      </c>
      <c r="T552">
        <v>0</v>
      </c>
      <c r="U552">
        <v>0</v>
      </c>
      <c r="V552">
        <v>0</v>
      </c>
      <c r="W552">
        <v>0</v>
      </c>
      <c r="X552">
        <v>0</v>
      </c>
      <c r="Y552">
        <v>0</v>
      </c>
      <c r="Z552">
        <v>0</v>
      </c>
      <c r="AA552">
        <v>0</v>
      </c>
      <c r="AB552">
        <v>0</v>
      </c>
      <c r="AC552">
        <v>0</v>
      </c>
      <c r="AD552">
        <v>0</v>
      </c>
      <c r="AE552">
        <v>0</v>
      </c>
      <c r="AF552">
        <v>0</v>
      </c>
    </row>
    <row r="553" spans="2:32" x14ac:dyDescent="0.25">
      <c r="B553" s="193">
        <v>2021</v>
      </c>
      <c r="C553" t="s">
        <v>130</v>
      </c>
      <c r="D553" t="s">
        <v>120</v>
      </c>
      <c r="E553" t="s">
        <v>543</v>
      </c>
      <c r="F553">
        <v>0</v>
      </c>
      <c r="G553">
        <v>0</v>
      </c>
      <c r="H553">
        <v>0</v>
      </c>
      <c r="I553">
        <v>0</v>
      </c>
      <c r="J553">
        <v>0</v>
      </c>
      <c r="K553">
        <v>0</v>
      </c>
      <c r="L553">
        <v>0</v>
      </c>
      <c r="M553">
        <v>0</v>
      </c>
      <c r="N553">
        <v>0</v>
      </c>
      <c r="O553">
        <v>0</v>
      </c>
      <c r="P553">
        <v>0</v>
      </c>
      <c r="Q553">
        <v>0</v>
      </c>
      <c r="R553">
        <v>0</v>
      </c>
      <c r="S553">
        <v>0</v>
      </c>
      <c r="T553">
        <v>0</v>
      </c>
      <c r="U553">
        <v>0</v>
      </c>
      <c r="V553">
        <v>0</v>
      </c>
      <c r="W553">
        <v>0</v>
      </c>
      <c r="X553">
        <v>0</v>
      </c>
      <c r="Y553">
        <v>0</v>
      </c>
      <c r="Z553">
        <v>0</v>
      </c>
      <c r="AA553">
        <v>0</v>
      </c>
      <c r="AB553">
        <v>0</v>
      </c>
      <c r="AC553">
        <v>0</v>
      </c>
      <c r="AD553">
        <v>0</v>
      </c>
      <c r="AE553">
        <v>0</v>
      </c>
      <c r="AF553">
        <v>0</v>
      </c>
    </row>
    <row r="554" spans="2:32" x14ac:dyDescent="0.25">
      <c r="B554" s="193">
        <v>2021</v>
      </c>
      <c r="C554" t="s">
        <v>130</v>
      </c>
      <c r="D554" t="s">
        <v>120</v>
      </c>
      <c r="E554" t="s">
        <v>544</v>
      </c>
      <c r="F554">
        <v>0</v>
      </c>
      <c r="G554">
        <v>0</v>
      </c>
      <c r="H554">
        <v>0</v>
      </c>
      <c r="I554">
        <v>0</v>
      </c>
      <c r="J554">
        <v>0</v>
      </c>
      <c r="K554">
        <v>0</v>
      </c>
      <c r="L554">
        <v>0</v>
      </c>
      <c r="M554">
        <v>0</v>
      </c>
      <c r="N554">
        <v>0</v>
      </c>
      <c r="O554">
        <v>0</v>
      </c>
      <c r="P554">
        <v>0</v>
      </c>
      <c r="Q554">
        <v>0</v>
      </c>
      <c r="R554">
        <v>0</v>
      </c>
      <c r="S554">
        <v>0</v>
      </c>
      <c r="T554">
        <v>0</v>
      </c>
      <c r="U554">
        <v>0</v>
      </c>
      <c r="V554">
        <v>0</v>
      </c>
      <c r="W554">
        <v>0</v>
      </c>
      <c r="X554">
        <v>0</v>
      </c>
      <c r="Y554">
        <v>0</v>
      </c>
      <c r="Z554">
        <v>0</v>
      </c>
      <c r="AA554">
        <v>0</v>
      </c>
      <c r="AB554">
        <v>0</v>
      </c>
      <c r="AC554">
        <v>0</v>
      </c>
      <c r="AD554">
        <v>0</v>
      </c>
      <c r="AE554">
        <v>0</v>
      </c>
      <c r="AF554">
        <v>0</v>
      </c>
    </row>
    <row r="555" spans="2:32" x14ac:dyDescent="0.25">
      <c r="B555" s="193">
        <v>2021</v>
      </c>
      <c r="C555" t="s">
        <v>130</v>
      </c>
      <c r="D555" t="s">
        <v>119</v>
      </c>
      <c r="E555" t="s">
        <v>542</v>
      </c>
      <c r="F555">
        <v>0.35192205373172331</v>
      </c>
      <c r="G555">
        <v>7.2687184229551676</v>
      </c>
      <c r="H555">
        <v>1.428458683468262</v>
      </c>
      <c r="I555">
        <v>3.4417859534691257</v>
      </c>
      <c r="J555">
        <v>0.69085818976649582</v>
      </c>
      <c r="K555">
        <v>7.6424755444507708</v>
      </c>
      <c r="L555">
        <v>0.64574780194129189</v>
      </c>
      <c r="M555">
        <v>0.75974765156287982</v>
      </c>
      <c r="N555">
        <v>1.8646740155274861</v>
      </c>
      <c r="O555">
        <v>1.5510333559598415</v>
      </c>
      <c r="P555">
        <v>0.45257340519361156</v>
      </c>
      <c r="Q555">
        <v>0.43389167620253088</v>
      </c>
      <c r="R555">
        <v>6.2255896751052706</v>
      </c>
      <c r="S555">
        <v>8.9306455441992366E-2</v>
      </c>
      <c r="T555">
        <v>0.70021833466393091</v>
      </c>
      <c r="U555">
        <v>1.4131986498473357</v>
      </c>
      <c r="V555">
        <v>0.82836786931204198</v>
      </c>
      <c r="W555">
        <v>0.76128158923061773</v>
      </c>
      <c r="X555">
        <v>0.16920778874754147</v>
      </c>
      <c r="Y555">
        <v>0.10380600879617577</v>
      </c>
      <c r="Z555">
        <v>0.64146663213493771</v>
      </c>
      <c r="AA555">
        <v>1.3187499242262695</v>
      </c>
      <c r="AB555">
        <v>0.91389722010135199</v>
      </c>
      <c r="AC555">
        <v>5.2968254227887783</v>
      </c>
      <c r="AD555">
        <v>0.50466060657448453</v>
      </c>
      <c r="AE555">
        <v>1.1230074793677358</v>
      </c>
      <c r="AF555">
        <v>0.68545388076439917</v>
      </c>
    </row>
    <row r="556" spans="2:32" x14ac:dyDescent="0.25">
      <c r="B556" s="193">
        <v>2021</v>
      </c>
      <c r="C556" t="s">
        <v>130</v>
      </c>
      <c r="D556" t="s">
        <v>119</v>
      </c>
      <c r="E556" t="s">
        <v>123</v>
      </c>
      <c r="F556">
        <v>0.98935369122879402</v>
      </c>
      <c r="G556">
        <v>20.571783128417938</v>
      </c>
      <c r="H556">
        <v>2.7164549032809941</v>
      </c>
      <c r="I556">
        <v>9.5718265028957052</v>
      </c>
      <c r="J556">
        <v>2.8766387708632095</v>
      </c>
      <c r="K556">
        <v>14.404038362306789</v>
      </c>
      <c r="L556">
        <v>2.0675573109837062</v>
      </c>
      <c r="M556">
        <v>5.7349719586969794</v>
      </c>
      <c r="N556">
        <v>6.579886171765744</v>
      </c>
      <c r="O556">
        <v>15.400033694859232</v>
      </c>
      <c r="P556">
        <v>1.9954397230908847</v>
      </c>
      <c r="Q556">
        <v>3.0360689344836826</v>
      </c>
      <c r="R556">
        <v>16.267932884615842</v>
      </c>
      <c r="S556">
        <v>0.84497845532264049</v>
      </c>
      <c r="T556">
        <v>5.2607740080860914</v>
      </c>
      <c r="U556">
        <v>5.0555423900059173</v>
      </c>
      <c r="V556">
        <v>4.7830647295412305</v>
      </c>
      <c r="W556">
        <v>6.3472283710595017</v>
      </c>
      <c r="X556">
        <v>1.6883466703190055</v>
      </c>
      <c r="Y556">
        <v>0.64473091831106011</v>
      </c>
      <c r="Z556">
        <v>7.213532630926168</v>
      </c>
      <c r="AA556">
        <v>6.7231808321278965</v>
      </c>
      <c r="AB556">
        <v>4.8545833519251662</v>
      </c>
      <c r="AC556">
        <v>15.304654777941368</v>
      </c>
      <c r="AD556">
        <v>1.9614367856651767</v>
      </c>
      <c r="AE556">
        <v>5.2013389719667371</v>
      </c>
      <c r="AF556">
        <v>2.0915171808801607</v>
      </c>
    </row>
    <row r="557" spans="2:32" x14ac:dyDescent="0.25">
      <c r="B557" s="193">
        <v>2021</v>
      </c>
      <c r="C557" t="s">
        <v>130</v>
      </c>
      <c r="D557" t="s">
        <v>119</v>
      </c>
      <c r="E557" t="s">
        <v>124</v>
      </c>
      <c r="F557">
        <v>2.1807999686153154</v>
      </c>
      <c r="G557">
        <v>22.852714041359523</v>
      </c>
      <c r="H557">
        <v>3.5055356359614187</v>
      </c>
      <c r="I557">
        <v>13.889201654196057</v>
      </c>
      <c r="J557">
        <v>5.0768749819940098</v>
      </c>
      <c r="K557">
        <v>17.237164459854096</v>
      </c>
      <c r="L557">
        <v>4.6505393326182336</v>
      </c>
      <c r="M557">
        <v>7.8822532503613729</v>
      </c>
      <c r="N557">
        <v>11.938955064027091</v>
      </c>
      <c r="O557">
        <v>15.136640009397691</v>
      </c>
      <c r="P557">
        <v>3.4087235136596226</v>
      </c>
      <c r="Q557">
        <v>4.8231504936552003</v>
      </c>
      <c r="R557">
        <v>15.723119340127777</v>
      </c>
      <c r="S557">
        <v>2.9983554055330508</v>
      </c>
      <c r="T557">
        <v>8.3327066650055936</v>
      </c>
      <c r="U557">
        <v>8.7029579347235675</v>
      </c>
      <c r="V557">
        <v>4.6417961070127252</v>
      </c>
      <c r="W557">
        <v>6.9185315793161113</v>
      </c>
      <c r="X557">
        <v>2.3967353097972239</v>
      </c>
      <c r="Y557">
        <v>1.6643481208441699</v>
      </c>
      <c r="Z557">
        <v>6.6334374675433843</v>
      </c>
      <c r="AA557">
        <v>8.1400305945912397</v>
      </c>
      <c r="AB557">
        <v>8.8445649751469873</v>
      </c>
      <c r="AC557">
        <v>30.194311470433803</v>
      </c>
      <c r="AD557">
        <v>2.5925441892457686</v>
      </c>
      <c r="AE557">
        <v>6.4985436293247396</v>
      </c>
      <c r="AF557">
        <v>5.0130328289579253</v>
      </c>
    </row>
    <row r="558" spans="2:32" x14ac:dyDescent="0.25">
      <c r="B558" s="193">
        <v>2021</v>
      </c>
      <c r="C558" t="s">
        <v>130</v>
      </c>
      <c r="D558" t="s">
        <v>119</v>
      </c>
      <c r="E558" t="s">
        <v>125</v>
      </c>
      <c r="F558">
        <v>5.3181763869061669</v>
      </c>
      <c r="G558">
        <v>42.873457736810394</v>
      </c>
      <c r="H558">
        <v>9.1647547431071281</v>
      </c>
      <c r="I558">
        <v>28.816755820745531</v>
      </c>
      <c r="J558">
        <v>11.316477297878691</v>
      </c>
      <c r="K558">
        <v>35.831085693462782</v>
      </c>
      <c r="L558">
        <v>12.764074969257573</v>
      </c>
      <c r="M558">
        <v>24.995795524573214</v>
      </c>
      <c r="N558">
        <v>32.312481101382154</v>
      </c>
      <c r="O558">
        <v>91.130536351427594</v>
      </c>
      <c r="P558">
        <v>13.519775754854271</v>
      </c>
      <c r="Q558">
        <v>20.100279451179649</v>
      </c>
      <c r="R558">
        <v>50.198068311406182</v>
      </c>
      <c r="S558">
        <v>11.338674842181796</v>
      </c>
      <c r="T558">
        <v>30.839047061591295</v>
      </c>
      <c r="U558">
        <v>16.022172782619876</v>
      </c>
      <c r="V558">
        <v>16.123486787057985</v>
      </c>
      <c r="W558">
        <v>40.303704849980001</v>
      </c>
      <c r="X558">
        <v>10.253728669162586</v>
      </c>
      <c r="Y558">
        <v>6.3400808766382113</v>
      </c>
      <c r="Z558">
        <v>37.886130362146247</v>
      </c>
      <c r="AA558">
        <v>21.294886131979482</v>
      </c>
      <c r="AB558">
        <v>23.48161967558643</v>
      </c>
      <c r="AC558">
        <v>94.0659703569535</v>
      </c>
      <c r="AD558">
        <v>12.064526563937889</v>
      </c>
      <c r="AE558">
        <v>23.774713436249691</v>
      </c>
      <c r="AF558">
        <v>14.900384189372121</v>
      </c>
    </row>
    <row r="559" spans="2:32" x14ac:dyDescent="0.25">
      <c r="B559" s="193">
        <v>2021</v>
      </c>
      <c r="C559" t="s">
        <v>130</v>
      </c>
      <c r="D559" t="s">
        <v>119</v>
      </c>
      <c r="E559" t="s">
        <v>126</v>
      </c>
      <c r="F559">
        <v>15.24345974562334</v>
      </c>
      <c r="G559">
        <v>95.763888844027889</v>
      </c>
      <c r="H559">
        <v>24.745198337139492</v>
      </c>
      <c r="I559">
        <v>58.838216458633426</v>
      </c>
      <c r="J559">
        <v>34.571873213133003</v>
      </c>
      <c r="K559">
        <v>77.376572694429512</v>
      </c>
      <c r="L559">
        <v>27.535074153669097</v>
      </c>
      <c r="M559">
        <v>41.639478168483002</v>
      </c>
      <c r="N559">
        <v>61.423276945116726</v>
      </c>
      <c r="O559">
        <v>148.23164108117419</v>
      </c>
      <c r="P559">
        <v>25.800060963664613</v>
      </c>
      <c r="Q559">
        <v>42.024017297302137</v>
      </c>
      <c r="R559">
        <v>79.421844448314332</v>
      </c>
      <c r="S559">
        <v>22.929850787111878</v>
      </c>
      <c r="T559">
        <v>58.960440527273484</v>
      </c>
      <c r="U559">
        <v>25.736285246833297</v>
      </c>
      <c r="V559">
        <v>27.897751561389747</v>
      </c>
      <c r="W559">
        <v>70.394098051407951</v>
      </c>
      <c r="X559">
        <v>19.569979762276329</v>
      </c>
      <c r="Y559">
        <v>12.978493502566058</v>
      </c>
      <c r="Z559">
        <v>61.793496717740936</v>
      </c>
      <c r="AA559">
        <v>38.347445592692459</v>
      </c>
      <c r="AB559">
        <v>48.131946409679848</v>
      </c>
      <c r="AC559">
        <v>171.65581657754714</v>
      </c>
      <c r="AD559">
        <v>23.846192738319598</v>
      </c>
      <c r="AE559">
        <v>41.886526470093209</v>
      </c>
      <c r="AF559">
        <v>29.059724229691412</v>
      </c>
    </row>
    <row r="560" spans="2:32" x14ac:dyDescent="0.25">
      <c r="B560" s="193">
        <v>2021</v>
      </c>
      <c r="C560" t="s">
        <v>130</v>
      </c>
      <c r="D560" t="s">
        <v>119</v>
      </c>
      <c r="E560" t="s">
        <v>127</v>
      </c>
      <c r="F560">
        <v>22.065168620255314</v>
      </c>
      <c r="G560">
        <v>93.643646540922688</v>
      </c>
      <c r="H560">
        <v>27.212949041533623</v>
      </c>
      <c r="I560">
        <v>65.252137028827832</v>
      </c>
      <c r="J560">
        <v>44.982920777143377</v>
      </c>
      <c r="K560">
        <v>84.236971272316467</v>
      </c>
      <c r="L560">
        <v>27.030193695377783</v>
      </c>
      <c r="M560">
        <v>35.329063293231677</v>
      </c>
      <c r="N560">
        <v>62.337130794737433</v>
      </c>
      <c r="O560">
        <v>167.53303722820021</v>
      </c>
      <c r="P560">
        <v>23.430359909214328</v>
      </c>
      <c r="Q560">
        <v>40.195524377316843</v>
      </c>
      <c r="R560">
        <v>73.509544056034429</v>
      </c>
      <c r="S560">
        <v>29.147393104306694</v>
      </c>
      <c r="T560">
        <v>61.550876164517497</v>
      </c>
      <c r="U560">
        <v>27.443985765315634</v>
      </c>
      <c r="V560">
        <v>28.881146009862995</v>
      </c>
      <c r="W560">
        <v>81.839436786845411</v>
      </c>
      <c r="X560">
        <v>15.082137158431445</v>
      </c>
      <c r="Y560">
        <v>12.553118311530582</v>
      </c>
      <c r="Z560">
        <v>74.306224765106592</v>
      </c>
      <c r="AA560">
        <v>34.230450090643579</v>
      </c>
      <c r="AB560">
        <v>53.652959065969362</v>
      </c>
      <c r="AC560">
        <v>174.08964232666787</v>
      </c>
      <c r="AD560">
        <v>27.30755303983355</v>
      </c>
      <c r="AE560">
        <v>41.366728227228002</v>
      </c>
      <c r="AF560">
        <v>32.216165328451829</v>
      </c>
    </row>
    <row r="561" spans="2:32" x14ac:dyDescent="0.25">
      <c r="B561" s="193">
        <v>2021</v>
      </c>
      <c r="C561" t="s">
        <v>130</v>
      </c>
      <c r="D561" t="s">
        <v>119</v>
      </c>
      <c r="E561" t="s">
        <v>128</v>
      </c>
      <c r="F561">
        <v>6.5477123803220723</v>
      </c>
      <c r="G561">
        <v>35.442565702783511</v>
      </c>
      <c r="H561">
        <v>10.340264336804559</v>
      </c>
      <c r="I561">
        <v>29.472981582630659</v>
      </c>
      <c r="J561">
        <v>17.251933338425822</v>
      </c>
      <c r="K561">
        <v>31.77492480208722</v>
      </c>
      <c r="L561">
        <v>16.494313348461905</v>
      </c>
      <c r="M561">
        <v>13.583016412975393</v>
      </c>
      <c r="N561">
        <v>38.610940842474577</v>
      </c>
      <c r="O561">
        <v>85.399857805614175</v>
      </c>
      <c r="P561">
        <v>6.4744799907921013</v>
      </c>
      <c r="Q561">
        <v>17.661640624223008</v>
      </c>
      <c r="R561">
        <v>28.744924493500964</v>
      </c>
      <c r="S561">
        <v>20.275610674073253</v>
      </c>
      <c r="T561">
        <v>20.611756336247755</v>
      </c>
      <c r="U561">
        <v>13.357642934465593</v>
      </c>
      <c r="V561">
        <v>12.478037186005384</v>
      </c>
      <c r="W561">
        <v>43.914144850767585</v>
      </c>
      <c r="X561">
        <v>5.8925279772056109</v>
      </c>
      <c r="Y561">
        <v>6.5583804356310065</v>
      </c>
      <c r="Z561">
        <v>41.62703669638519</v>
      </c>
      <c r="AA561">
        <v>12.647031337497939</v>
      </c>
      <c r="AB561">
        <v>31.329959074599458</v>
      </c>
      <c r="AC561">
        <v>100.81328765468486</v>
      </c>
      <c r="AD561">
        <v>10.131574634443906</v>
      </c>
      <c r="AE561">
        <v>15.352244544646346</v>
      </c>
      <c r="AF561">
        <v>19.811437343270665</v>
      </c>
    </row>
    <row r="562" spans="2:32" x14ac:dyDescent="0.25">
      <c r="B562" s="193">
        <v>2021</v>
      </c>
      <c r="C562" t="s">
        <v>130</v>
      </c>
      <c r="D562" t="s">
        <v>119</v>
      </c>
      <c r="E562" t="s">
        <v>543</v>
      </c>
      <c r="F562">
        <v>1.0679901301630368</v>
      </c>
      <c r="G562">
        <v>6.2801818001899852</v>
      </c>
      <c r="H562">
        <v>1.5701843953169172</v>
      </c>
      <c r="I562">
        <v>5.6452294314467064</v>
      </c>
      <c r="J562">
        <v>2.6802639672766211</v>
      </c>
      <c r="K562">
        <v>5.3982493842849726</v>
      </c>
      <c r="L562">
        <v>1.6990434694340666</v>
      </c>
      <c r="M562">
        <v>4.5297671714095529</v>
      </c>
      <c r="N562">
        <v>4.8572094023950623</v>
      </c>
      <c r="O562">
        <v>5.0083264967622947</v>
      </c>
      <c r="P562">
        <v>2.2117220136748417</v>
      </c>
      <c r="Q562">
        <v>6.2952429524379117</v>
      </c>
      <c r="R562">
        <v>11.174755640487323</v>
      </c>
      <c r="S562">
        <v>2.5602001136234729</v>
      </c>
      <c r="T562">
        <v>6.6900181647087535</v>
      </c>
      <c r="U562">
        <v>1.5998610116424474</v>
      </c>
      <c r="V562">
        <v>4.2865368435098716</v>
      </c>
      <c r="W562">
        <v>3.0197270801252483</v>
      </c>
      <c r="X562">
        <v>2.0371274330836027</v>
      </c>
      <c r="Y562">
        <v>0.87424555100774215</v>
      </c>
      <c r="Z562">
        <v>2.623467809021355</v>
      </c>
      <c r="AA562">
        <v>4.089903027791375</v>
      </c>
      <c r="AB562">
        <v>3.4460750435038987</v>
      </c>
      <c r="AC562">
        <v>13.165457836859302</v>
      </c>
      <c r="AD562">
        <v>3.0619416094269889</v>
      </c>
      <c r="AE562">
        <v>4.4668977482955432</v>
      </c>
      <c r="AF562">
        <v>1.9317076587601869</v>
      </c>
    </row>
    <row r="563" spans="2:32" x14ac:dyDescent="0.25">
      <c r="B563" s="193">
        <v>2021</v>
      </c>
      <c r="C563" t="s">
        <v>130</v>
      </c>
      <c r="D563" t="s">
        <v>119</v>
      </c>
      <c r="E563" t="s">
        <v>544</v>
      </c>
      <c r="F563">
        <v>0.33347592645504998</v>
      </c>
      <c r="G563">
        <v>3.2546565191997612</v>
      </c>
      <c r="H563">
        <v>1.2087205650031339</v>
      </c>
      <c r="I563">
        <v>3.213192419340642</v>
      </c>
      <c r="J563">
        <v>1.9007276020045245</v>
      </c>
      <c r="K563">
        <v>3.3332087527305729</v>
      </c>
      <c r="L563">
        <v>0.5034754071174552</v>
      </c>
      <c r="M563">
        <v>2.3496493480530574</v>
      </c>
      <c r="N563">
        <v>2.1237666978965852</v>
      </c>
      <c r="O563">
        <v>2.8389295758785948</v>
      </c>
      <c r="P563">
        <v>1.5621886000618219</v>
      </c>
      <c r="Q563">
        <v>2.7702022056555689</v>
      </c>
      <c r="R563">
        <v>5.8244011206551605</v>
      </c>
      <c r="S563">
        <v>1.3327252499162832</v>
      </c>
      <c r="T563">
        <v>3.239543142676923</v>
      </c>
      <c r="U563">
        <v>0.54414265542853646</v>
      </c>
      <c r="V563">
        <v>2.7314995798618216</v>
      </c>
      <c r="W563">
        <v>1.3597533860121778</v>
      </c>
      <c r="X563">
        <v>0.76034442705226635</v>
      </c>
      <c r="Y563">
        <v>0.1896697212061165</v>
      </c>
      <c r="Z563">
        <v>1.2086828576052748</v>
      </c>
      <c r="AA563">
        <v>2.4624608592002071</v>
      </c>
      <c r="AB563">
        <v>1.4441836600940938</v>
      </c>
      <c r="AC563">
        <v>6.4614662636500766</v>
      </c>
      <c r="AD563">
        <v>2.1977695791681109</v>
      </c>
      <c r="AE563">
        <v>1.701646005667915</v>
      </c>
      <c r="AF563">
        <v>0.90814911167208168</v>
      </c>
    </row>
    <row r="564" spans="2:32" x14ac:dyDescent="0.25">
      <c r="B564" s="193">
        <v>2021</v>
      </c>
      <c r="C564" t="s">
        <v>130</v>
      </c>
      <c r="D564" t="s">
        <v>121</v>
      </c>
      <c r="E564" t="s">
        <v>542</v>
      </c>
      <c r="F564">
        <v>1.7496908855183204</v>
      </c>
      <c r="G564">
        <v>36.138713783873683</v>
      </c>
      <c r="H564">
        <v>7.1020304419717535</v>
      </c>
      <c r="I564">
        <v>17.111918530916057</v>
      </c>
      <c r="J564">
        <v>3.4348182076182296</v>
      </c>
      <c r="K564">
        <v>37.996964558282215</v>
      </c>
      <c r="L564">
        <v>10.107846682645679</v>
      </c>
      <c r="M564">
        <v>3.5488216194021582</v>
      </c>
      <c r="N564">
        <v>29.18761628828377</v>
      </c>
      <c r="O564">
        <v>57.763961095991505</v>
      </c>
      <c r="P564">
        <v>2.1139944051338921</v>
      </c>
      <c r="Q564">
        <v>2.0267310571064558</v>
      </c>
      <c r="R564">
        <v>29.080059921332825</v>
      </c>
      <c r="S564">
        <v>1.3979079087291344</v>
      </c>
      <c r="T564">
        <v>3.2707570194463025</v>
      </c>
      <c r="U564">
        <v>22.120702915032773</v>
      </c>
      <c r="V564">
        <v>3.8693502999125382</v>
      </c>
      <c r="W564">
        <v>28.351833914106081</v>
      </c>
      <c r="X564">
        <v>0.7903785653608032</v>
      </c>
      <c r="Y564">
        <v>1.6248684370194826</v>
      </c>
      <c r="Z564">
        <v>23.889656170604383</v>
      </c>
      <c r="AA564">
        <v>6.1599509153491674</v>
      </c>
      <c r="AB564">
        <v>14.305171394637416</v>
      </c>
      <c r="AC564">
        <v>82.91085020705404</v>
      </c>
      <c r="AD564">
        <v>2.3572964883642169</v>
      </c>
      <c r="AE564">
        <v>5.2456275624311015</v>
      </c>
      <c r="AF564">
        <v>10.729363249804662</v>
      </c>
    </row>
    <row r="565" spans="2:32" x14ac:dyDescent="0.25">
      <c r="B565" s="193">
        <v>2021</v>
      </c>
      <c r="C565" t="s">
        <v>130</v>
      </c>
      <c r="D565" t="s">
        <v>121</v>
      </c>
      <c r="E565" t="s">
        <v>123</v>
      </c>
      <c r="F565">
        <v>4.3819091176952831</v>
      </c>
      <c r="G565">
        <v>91.113708734137958</v>
      </c>
      <c r="H565">
        <v>12.031347953744428</v>
      </c>
      <c r="I565">
        <v>42.394215736884043</v>
      </c>
      <c r="J565">
        <v>12.740812279888921</v>
      </c>
      <c r="K565">
        <v>63.796383023579914</v>
      </c>
      <c r="L565">
        <v>20.112357810965097</v>
      </c>
      <c r="M565">
        <v>27.463705811211845</v>
      </c>
      <c r="N565">
        <v>64.006460347650744</v>
      </c>
      <c r="O565">
        <v>148.42906918794981</v>
      </c>
      <c r="P565">
        <v>9.5557868309831235</v>
      </c>
      <c r="Q565">
        <v>14.539165080445155</v>
      </c>
      <c r="R565">
        <v>77.904081505071389</v>
      </c>
      <c r="S565">
        <v>8.2196072368701874</v>
      </c>
      <c r="T565">
        <v>25.192860704095413</v>
      </c>
      <c r="U565">
        <v>49.178263130188014</v>
      </c>
      <c r="V565">
        <v>22.90520050562721</v>
      </c>
      <c r="W565">
        <v>61.176047903986138</v>
      </c>
      <c r="X565">
        <v>8.0851757593450202</v>
      </c>
      <c r="Y565">
        <v>6.2716805246354514</v>
      </c>
      <c r="Z565">
        <v>69.525687747208579</v>
      </c>
      <c r="AA565">
        <v>32.196052887256172</v>
      </c>
      <c r="AB565">
        <v>47.223415224518888</v>
      </c>
      <c r="AC565">
        <v>148.87746590240909</v>
      </c>
      <c r="AD565">
        <v>9.3929531367816175</v>
      </c>
      <c r="AE565">
        <v>24.908237455958105</v>
      </c>
      <c r="AF565">
        <v>20.345429694342485</v>
      </c>
    </row>
    <row r="566" spans="2:32" x14ac:dyDescent="0.25">
      <c r="B566" s="193">
        <v>2021</v>
      </c>
      <c r="C566" t="s">
        <v>130</v>
      </c>
      <c r="D566" t="s">
        <v>121</v>
      </c>
      <c r="E566" t="s">
        <v>124</v>
      </c>
      <c r="F566">
        <v>7.8511265644623256</v>
      </c>
      <c r="G566">
        <v>82.272355494438216</v>
      </c>
      <c r="H566">
        <v>12.620324812110661</v>
      </c>
      <c r="I566">
        <v>50.002697008323366</v>
      </c>
      <c r="J566">
        <v>18.27732419718242</v>
      </c>
      <c r="K566">
        <v>62.055741807761478</v>
      </c>
      <c r="L566">
        <v>20.070808020345986</v>
      </c>
      <c r="M566">
        <v>31.224226378945616</v>
      </c>
      <c r="N566">
        <v>51.526168883882491</v>
      </c>
      <c r="O566">
        <v>106.19893385417384</v>
      </c>
      <c r="P566">
        <v>13.503087413343811</v>
      </c>
      <c r="Q566">
        <v>19.106103050762652</v>
      </c>
      <c r="R566">
        <v>62.284504451416836</v>
      </c>
      <c r="S566">
        <v>12.940308944197175</v>
      </c>
      <c r="T566">
        <v>33.00862215325995</v>
      </c>
      <c r="U566">
        <v>37.560245258401451</v>
      </c>
      <c r="V566">
        <v>18.387698015618692</v>
      </c>
      <c r="W566">
        <v>48.540539849242343</v>
      </c>
      <c r="X566">
        <v>9.4942655997623415</v>
      </c>
      <c r="Y566">
        <v>7.1829973306945822</v>
      </c>
      <c r="Z566">
        <v>46.540314521853404</v>
      </c>
      <c r="AA566">
        <v>32.245368163653922</v>
      </c>
      <c r="AB566">
        <v>38.171393239181498</v>
      </c>
      <c r="AC566">
        <v>130.31267676396976</v>
      </c>
      <c r="AD566">
        <v>10.269929687772798</v>
      </c>
      <c r="AE566">
        <v>25.742892415463533</v>
      </c>
      <c r="AF566">
        <v>21.635258260047944</v>
      </c>
    </row>
    <row r="567" spans="2:32" x14ac:dyDescent="0.25">
      <c r="B567" s="193">
        <v>2021</v>
      </c>
      <c r="C567" t="s">
        <v>130</v>
      </c>
      <c r="D567" t="s">
        <v>121</v>
      </c>
      <c r="E567" t="s">
        <v>125</v>
      </c>
      <c r="F567">
        <v>3.5446611313802938</v>
      </c>
      <c r="G567">
        <v>28.575938094440815</v>
      </c>
      <c r="H567">
        <v>6.1084754534483618</v>
      </c>
      <c r="I567">
        <v>19.206891020343996</v>
      </c>
      <c r="J567">
        <v>7.5426376080154354</v>
      </c>
      <c r="K567">
        <v>23.882069249429534</v>
      </c>
      <c r="L567">
        <v>7.1351706098503183</v>
      </c>
      <c r="M567">
        <v>9.1025056389824144</v>
      </c>
      <c r="N567">
        <v>18.0628103518054</v>
      </c>
      <c r="O567">
        <v>42.519123837024068</v>
      </c>
      <c r="P567">
        <v>4.9233814112999701</v>
      </c>
      <c r="Q567">
        <v>7.3197473098871937</v>
      </c>
      <c r="R567">
        <v>18.280202341285595</v>
      </c>
      <c r="S567">
        <v>6.3383660534305459</v>
      </c>
      <c r="T567">
        <v>11.230392707566038</v>
      </c>
      <c r="U567">
        <v>8.9564607399938012</v>
      </c>
      <c r="V567">
        <v>5.8715526479231634</v>
      </c>
      <c r="W567">
        <v>18.804654139186589</v>
      </c>
      <c r="X567">
        <v>3.734012903885831</v>
      </c>
      <c r="Y567">
        <v>3.544131387822322</v>
      </c>
      <c r="Z567">
        <v>17.676677138842479</v>
      </c>
      <c r="AA567">
        <v>7.7547770346925695</v>
      </c>
      <c r="AB567">
        <v>13.126322352733141</v>
      </c>
      <c r="AC567">
        <v>52.583265821810279</v>
      </c>
      <c r="AD567">
        <v>4.3934357268980264</v>
      </c>
      <c r="AE567">
        <v>8.6578345908576075</v>
      </c>
      <c r="AF567">
        <v>8.3293762845761705</v>
      </c>
    </row>
    <row r="568" spans="2:32" x14ac:dyDescent="0.25">
      <c r="B568" s="193">
        <v>2021</v>
      </c>
      <c r="C568" t="s">
        <v>130</v>
      </c>
      <c r="D568" t="s">
        <v>121</v>
      </c>
      <c r="E568" t="s">
        <v>126</v>
      </c>
      <c r="F568">
        <v>0.4543594456065263</v>
      </c>
      <c r="G568">
        <v>2.8544194146470154</v>
      </c>
      <c r="H568">
        <v>0.73757629734380725</v>
      </c>
      <c r="I568">
        <v>1.7537816123598304</v>
      </c>
      <c r="J568">
        <v>1.0304784746263578</v>
      </c>
      <c r="K568">
        <v>2.3063515277408189</v>
      </c>
      <c r="L568">
        <v>0.72813360600389254</v>
      </c>
      <c r="M568">
        <v>2.4320239457925119</v>
      </c>
      <c r="N568">
        <v>1.6242684470368127</v>
      </c>
      <c r="O568">
        <v>6.1717645640416423</v>
      </c>
      <c r="P568">
        <v>1.5068960713833297</v>
      </c>
      <c r="Q568">
        <v>2.4544836021214946</v>
      </c>
      <c r="R568">
        <v>4.6387667668589687</v>
      </c>
      <c r="S568">
        <v>0.6063537307207939</v>
      </c>
      <c r="T568">
        <v>3.4436839634877794</v>
      </c>
      <c r="U568">
        <v>0.68056668659541064</v>
      </c>
      <c r="V568">
        <v>1.629415228417165</v>
      </c>
      <c r="W568">
        <v>2.9309248464262572</v>
      </c>
      <c r="X568">
        <v>1.1430176720263354</v>
      </c>
      <c r="Y568">
        <v>0.34320144633648186</v>
      </c>
      <c r="Z568">
        <v>2.5728306760223321</v>
      </c>
      <c r="AA568">
        <v>2.2397472313184186</v>
      </c>
      <c r="AB568">
        <v>1.2727943824547967</v>
      </c>
      <c r="AC568">
        <v>4.5392421323658283</v>
      </c>
      <c r="AD568">
        <v>1.3927771025591986</v>
      </c>
      <c r="AE568">
        <v>2.4464532184854182</v>
      </c>
      <c r="AF568">
        <v>0.7684512369480716</v>
      </c>
    </row>
    <row r="569" spans="2:32" x14ac:dyDescent="0.25">
      <c r="B569" s="193">
        <v>2021</v>
      </c>
      <c r="C569" t="s">
        <v>130</v>
      </c>
      <c r="D569" t="s">
        <v>121</v>
      </c>
      <c r="E569" t="s">
        <v>127</v>
      </c>
      <c r="F569">
        <v>0.20157033965582574</v>
      </c>
      <c r="G569">
        <v>0.85545603411053694</v>
      </c>
      <c r="H569">
        <v>0.24859648597034556</v>
      </c>
      <c r="I569">
        <v>0.59609312987960827</v>
      </c>
      <c r="J569">
        <v>0.41092922405480248</v>
      </c>
      <c r="K569">
        <v>0.76952391360163552</v>
      </c>
      <c r="L569">
        <v>0.1406574462526804</v>
      </c>
      <c r="M569">
        <v>0.70882948347381058</v>
      </c>
      <c r="N569">
        <v>0.32438471300360916</v>
      </c>
      <c r="O569">
        <v>2.584346812561082</v>
      </c>
      <c r="P569">
        <v>0.47009822406572688</v>
      </c>
      <c r="Q569">
        <v>0.80646838966123657</v>
      </c>
      <c r="R569">
        <v>1.4748687705404464</v>
      </c>
      <c r="S569">
        <v>0.15167475028770663</v>
      </c>
      <c r="T569">
        <v>1.2349344050515443</v>
      </c>
      <c r="U569">
        <v>0.14281070258865047</v>
      </c>
      <c r="V569">
        <v>0.57946081497792978</v>
      </c>
      <c r="W569">
        <v>1.2624464469881693</v>
      </c>
      <c r="X569">
        <v>0.30260251745027839</v>
      </c>
      <c r="Y569">
        <v>6.5322860209824807E-2</v>
      </c>
      <c r="Z569">
        <v>1.1462399196140538</v>
      </c>
      <c r="AA569">
        <v>0.68678730753315331</v>
      </c>
      <c r="AB569">
        <v>0.27919475129064086</v>
      </c>
      <c r="AC569">
        <v>0.90591302395657536</v>
      </c>
      <c r="AD569">
        <v>0.54788881764287212</v>
      </c>
      <c r="AE569">
        <v>0.82996699796241158</v>
      </c>
      <c r="AF569">
        <v>0.16764376882467796</v>
      </c>
    </row>
    <row r="570" spans="2:32" x14ac:dyDescent="0.25">
      <c r="B570" s="193">
        <v>2021</v>
      </c>
      <c r="C570" t="s">
        <v>130</v>
      </c>
      <c r="D570" t="s">
        <v>121</v>
      </c>
      <c r="E570" t="s">
        <v>128</v>
      </c>
      <c r="F570">
        <v>0</v>
      </c>
      <c r="G570">
        <v>0</v>
      </c>
      <c r="H570">
        <v>0</v>
      </c>
      <c r="I570">
        <v>0</v>
      </c>
      <c r="J570">
        <v>0</v>
      </c>
      <c r="K570">
        <v>0</v>
      </c>
      <c r="L570">
        <v>0.21901792839146797</v>
      </c>
      <c r="M570">
        <v>0.59919739529249072</v>
      </c>
      <c r="N570">
        <v>0.51269113772189068</v>
      </c>
      <c r="O570">
        <v>3.5025674321405824</v>
      </c>
      <c r="P570">
        <v>0.28561340341531433</v>
      </c>
      <c r="Q570">
        <v>0.7791206854846372</v>
      </c>
      <c r="R570">
        <v>1.2680455769700538</v>
      </c>
      <c r="S570">
        <v>0.26922746966739031</v>
      </c>
      <c r="T570">
        <v>0.90926126668632501</v>
      </c>
      <c r="U570">
        <v>0.17736799476847531</v>
      </c>
      <c r="V570">
        <v>0.55045265005164301</v>
      </c>
      <c r="W570">
        <v>1.8010832513879311</v>
      </c>
      <c r="X570">
        <v>0.25994133469918285</v>
      </c>
      <c r="Y570">
        <v>8.708473437295168E-2</v>
      </c>
      <c r="Z570">
        <v>1.7072803957256086</v>
      </c>
      <c r="AA570">
        <v>0.55790761088768182</v>
      </c>
      <c r="AB570">
        <v>0.41601142091483972</v>
      </c>
      <c r="AC570">
        <v>1.3386381688038673</v>
      </c>
      <c r="AD570">
        <v>0.44694145590305079</v>
      </c>
      <c r="AE570">
        <v>0.67724463133666879</v>
      </c>
      <c r="AF570">
        <v>0.26306399506986</v>
      </c>
    </row>
    <row r="571" spans="2:32" x14ac:dyDescent="0.25">
      <c r="B571" s="193">
        <v>2021</v>
      </c>
      <c r="C571" t="s">
        <v>130</v>
      </c>
      <c r="D571" t="s">
        <v>121</v>
      </c>
      <c r="E571" t="s">
        <v>543</v>
      </c>
      <c r="F571">
        <v>0</v>
      </c>
      <c r="G571">
        <v>0</v>
      </c>
      <c r="H571">
        <v>0</v>
      </c>
      <c r="I571">
        <v>0</v>
      </c>
      <c r="J571">
        <v>0</v>
      </c>
      <c r="K571">
        <v>0</v>
      </c>
      <c r="L571">
        <v>0</v>
      </c>
      <c r="M571">
        <v>0</v>
      </c>
      <c r="N571">
        <v>0</v>
      </c>
      <c r="O571">
        <v>0.14540289145513954</v>
      </c>
      <c r="P571">
        <v>0</v>
      </c>
      <c r="Q571">
        <v>0</v>
      </c>
      <c r="R571">
        <v>0</v>
      </c>
      <c r="S571">
        <v>0</v>
      </c>
      <c r="T571">
        <v>0</v>
      </c>
      <c r="U571">
        <v>0</v>
      </c>
      <c r="V571">
        <v>0</v>
      </c>
      <c r="W571">
        <v>8.7669413952833258E-2</v>
      </c>
      <c r="X571">
        <v>0</v>
      </c>
      <c r="Y571">
        <v>0</v>
      </c>
      <c r="Z571">
        <v>7.6165123283752578E-2</v>
      </c>
      <c r="AA571">
        <v>0</v>
      </c>
      <c r="AB571">
        <v>0</v>
      </c>
      <c r="AC571">
        <v>0</v>
      </c>
      <c r="AD571">
        <v>0</v>
      </c>
      <c r="AE571">
        <v>0</v>
      </c>
      <c r="AF571">
        <v>0</v>
      </c>
    </row>
    <row r="572" spans="2:32" x14ac:dyDescent="0.25">
      <c r="B572" s="193">
        <v>2021</v>
      </c>
      <c r="C572" t="s">
        <v>130</v>
      </c>
      <c r="D572" t="s">
        <v>121</v>
      </c>
      <c r="E572" t="s">
        <v>544</v>
      </c>
      <c r="F572">
        <v>0</v>
      </c>
      <c r="G572">
        <v>0</v>
      </c>
      <c r="H572">
        <v>0</v>
      </c>
      <c r="I572">
        <v>0</v>
      </c>
      <c r="J572">
        <v>0</v>
      </c>
      <c r="K572">
        <v>0</v>
      </c>
      <c r="L572">
        <v>0</v>
      </c>
      <c r="M572">
        <v>0</v>
      </c>
      <c r="N572">
        <v>0</v>
      </c>
      <c r="O572">
        <v>8.2420459056955206E-2</v>
      </c>
      <c r="P572">
        <v>0</v>
      </c>
      <c r="Q572">
        <v>0</v>
      </c>
      <c r="R572">
        <v>0</v>
      </c>
      <c r="S572">
        <v>0</v>
      </c>
      <c r="T572">
        <v>0</v>
      </c>
      <c r="U572">
        <v>0</v>
      </c>
      <c r="V572">
        <v>0</v>
      </c>
      <c r="W572">
        <v>3.9476674318238016E-2</v>
      </c>
      <c r="X572">
        <v>0</v>
      </c>
      <c r="Y572">
        <v>0</v>
      </c>
      <c r="Z572">
        <v>3.5090759849958096E-2</v>
      </c>
      <c r="AA572">
        <v>0</v>
      </c>
      <c r="AB572">
        <v>0</v>
      </c>
      <c r="AC572">
        <v>0</v>
      </c>
      <c r="AD572">
        <v>0</v>
      </c>
      <c r="AE572">
        <v>0</v>
      </c>
      <c r="AF572">
        <v>0</v>
      </c>
    </row>
    <row r="573" spans="2:32" x14ac:dyDescent="0.25">
      <c r="B573" s="193">
        <v>2021</v>
      </c>
      <c r="C573" t="s">
        <v>130</v>
      </c>
      <c r="D573" t="s">
        <v>131</v>
      </c>
      <c r="E573" t="s">
        <v>542</v>
      </c>
      <c r="F573">
        <v>0</v>
      </c>
      <c r="G573">
        <v>0</v>
      </c>
      <c r="H573">
        <v>0</v>
      </c>
      <c r="I573">
        <v>0</v>
      </c>
      <c r="J573">
        <v>0</v>
      </c>
      <c r="K573">
        <v>0</v>
      </c>
      <c r="L573">
        <v>0</v>
      </c>
      <c r="M573">
        <v>0</v>
      </c>
      <c r="N573">
        <v>0</v>
      </c>
      <c r="O573">
        <v>0</v>
      </c>
      <c r="P573">
        <v>0</v>
      </c>
      <c r="Q573">
        <v>0</v>
      </c>
      <c r="R573">
        <v>0</v>
      </c>
      <c r="S573">
        <v>0</v>
      </c>
      <c r="T573">
        <v>0</v>
      </c>
      <c r="U573">
        <v>0</v>
      </c>
      <c r="V573">
        <v>0</v>
      </c>
      <c r="W573">
        <v>0</v>
      </c>
      <c r="X573">
        <v>0</v>
      </c>
      <c r="Y573">
        <v>0</v>
      </c>
      <c r="Z573">
        <v>0</v>
      </c>
      <c r="AA573">
        <v>0</v>
      </c>
      <c r="AB573">
        <v>0</v>
      </c>
      <c r="AC573">
        <v>0</v>
      </c>
      <c r="AD573">
        <v>0</v>
      </c>
      <c r="AE573">
        <v>0</v>
      </c>
      <c r="AF573">
        <v>0</v>
      </c>
    </row>
    <row r="574" spans="2:32" x14ac:dyDescent="0.25">
      <c r="B574" s="193">
        <v>2021</v>
      </c>
      <c r="C574" t="s">
        <v>130</v>
      </c>
      <c r="D574" t="s">
        <v>131</v>
      </c>
      <c r="E574" t="s">
        <v>123</v>
      </c>
      <c r="F574">
        <v>0</v>
      </c>
      <c r="G574">
        <v>0</v>
      </c>
      <c r="H574">
        <v>0</v>
      </c>
      <c r="I574">
        <v>0</v>
      </c>
      <c r="J574">
        <v>0</v>
      </c>
      <c r="K574">
        <v>0</v>
      </c>
      <c r="L574">
        <v>0</v>
      </c>
      <c r="M574">
        <v>0</v>
      </c>
      <c r="N574">
        <v>0</v>
      </c>
      <c r="O574">
        <v>0</v>
      </c>
      <c r="P574">
        <v>0</v>
      </c>
      <c r="Q574">
        <v>0</v>
      </c>
      <c r="R574">
        <v>0</v>
      </c>
      <c r="S574">
        <v>0</v>
      </c>
      <c r="T574">
        <v>0</v>
      </c>
      <c r="U574">
        <v>0</v>
      </c>
      <c r="V574">
        <v>0</v>
      </c>
      <c r="W574">
        <v>0</v>
      </c>
      <c r="X574">
        <v>0</v>
      </c>
      <c r="Y574">
        <v>0</v>
      </c>
      <c r="Z574">
        <v>0</v>
      </c>
      <c r="AA574">
        <v>0</v>
      </c>
      <c r="AB574">
        <v>0</v>
      </c>
      <c r="AC574">
        <v>0</v>
      </c>
      <c r="AD574">
        <v>0</v>
      </c>
      <c r="AE574">
        <v>0</v>
      </c>
      <c r="AF574">
        <v>0</v>
      </c>
    </row>
    <row r="575" spans="2:32" x14ac:dyDescent="0.25">
      <c r="B575" s="193">
        <v>2021</v>
      </c>
      <c r="C575" t="s">
        <v>130</v>
      </c>
      <c r="D575" t="s">
        <v>131</v>
      </c>
      <c r="E575" t="s">
        <v>124</v>
      </c>
      <c r="F575">
        <v>0</v>
      </c>
      <c r="G575">
        <v>0</v>
      </c>
      <c r="H575">
        <v>0</v>
      </c>
      <c r="I575">
        <v>0</v>
      </c>
      <c r="J575">
        <v>0</v>
      </c>
      <c r="K575">
        <v>0</v>
      </c>
      <c r="L575">
        <v>0</v>
      </c>
      <c r="M575">
        <v>0</v>
      </c>
      <c r="N575">
        <v>0</v>
      </c>
      <c r="O575">
        <v>0</v>
      </c>
      <c r="P575">
        <v>0</v>
      </c>
      <c r="Q575">
        <v>0</v>
      </c>
      <c r="R575">
        <v>0</v>
      </c>
      <c r="S575">
        <v>0</v>
      </c>
      <c r="T575">
        <v>0</v>
      </c>
      <c r="U575">
        <v>0</v>
      </c>
      <c r="V575">
        <v>0</v>
      </c>
      <c r="W575">
        <v>0</v>
      </c>
      <c r="X575">
        <v>0</v>
      </c>
      <c r="Y575">
        <v>0</v>
      </c>
      <c r="Z575">
        <v>0</v>
      </c>
      <c r="AA575">
        <v>0</v>
      </c>
      <c r="AB575">
        <v>0</v>
      </c>
      <c r="AC575">
        <v>0</v>
      </c>
      <c r="AD575">
        <v>0</v>
      </c>
      <c r="AE575">
        <v>0</v>
      </c>
      <c r="AF575">
        <v>0</v>
      </c>
    </row>
    <row r="576" spans="2:32" x14ac:dyDescent="0.25">
      <c r="B576" s="193">
        <v>2021</v>
      </c>
      <c r="C576" t="s">
        <v>130</v>
      </c>
      <c r="D576" t="s">
        <v>131</v>
      </c>
      <c r="E576" t="s">
        <v>125</v>
      </c>
      <c r="F576">
        <v>0</v>
      </c>
      <c r="G576">
        <v>0</v>
      </c>
      <c r="H576">
        <v>0</v>
      </c>
      <c r="I576">
        <v>0</v>
      </c>
      <c r="J576">
        <v>0</v>
      </c>
      <c r="K576">
        <v>0</v>
      </c>
      <c r="L576">
        <v>0</v>
      </c>
      <c r="M576">
        <v>0</v>
      </c>
      <c r="N576">
        <v>0</v>
      </c>
      <c r="O576">
        <v>0</v>
      </c>
      <c r="P576">
        <v>0</v>
      </c>
      <c r="Q576">
        <v>0</v>
      </c>
      <c r="R576">
        <v>0</v>
      </c>
      <c r="S576">
        <v>0</v>
      </c>
      <c r="T576">
        <v>0</v>
      </c>
      <c r="U576">
        <v>0</v>
      </c>
      <c r="V576">
        <v>0</v>
      </c>
      <c r="W576">
        <v>0</v>
      </c>
      <c r="X576">
        <v>0</v>
      </c>
      <c r="Y576">
        <v>0</v>
      </c>
      <c r="Z576">
        <v>0</v>
      </c>
      <c r="AA576">
        <v>0</v>
      </c>
      <c r="AB576">
        <v>0</v>
      </c>
      <c r="AC576">
        <v>0</v>
      </c>
      <c r="AD576">
        <v>0</v>
      </c>
      <c r="AE576">
        <v>0</v>
      </c>
      <c r="AF576">
        <v>0</v>
      </c>
    </row>
    <row r="577" spans="2:32" x14ac:dyDescent="0.25">
      <c r="B577" s="193">
        <v>2021</v>
      </c>
      <c r="C577" t="s">
        <v>130</v>
      </c>
      <c r="D577" t="s">
        <v>131</v>
      </c>
      <c r="E577" t="s">
        <v>126</v>
      </c>
      <c r="F577">
        <v>0</v>
      </c>
      <c r="G577">
        <v>0</v>
      </c>
      <c r="H577">
        <v>0</v>
      </c>
      <c r="I577">
        <v>0</v>
      </c>
      <c r="J577">
        <v>0</v>
      </c>
      <c r="K577">
        <v>0</v>
      </c>
      <c r="L577">
        <v>0</v>
      </c>
      <c r="M577">
        <v>0</v>
      </c>
      <c r="N577">
        <v>0</v>
      </c>
      <c r="O577">
        <v>0</v>
      </c>
      <c r="P577">
        <v>0</v>
      </c>
      <c r="Q577">
        <v>0</v>
      </c>
      <c r="R577">
        <v>0</v>
      </c>
      <c r="S577">
        <v>0</v>
      </c>
      <c r="T577">
        <v>0</v>
      </c>
      <c r="U577">
        <v>0</v>
      </c>
      <c r="V577">
        <v>0</v>
      </c>
      <c r="W577">
        <v>0</v>
      </c>
      <c r="X577">
        <v>0</v>
      </c>
      <c r="Y577">
        <v>0</v>
      </c>
      <c r="Z577">
        <v>0</v>
      </c>
      <c r="AA577">
        <v>0</v>
      </c>
      <c r="AB577">
        <v>0</v>
      </c>
      <c r="AC577">
        <v>0</v>
      </c>
      <c r="AD577">
        <v>0</v>
      </c>
      <c r="AE577">
        <v>0</v>
      </c>
      <c r="AF577">
        <v>0</v>
      </c>
    </row>
    <row r="578" spans="2:32" x14ac:dyDescent="0.25">
      <c r="B578" s="193">
        <v>2021</v>
      </c>
      <c r="C578" t="s">
        <v>130</v>
      </c>
      <c r="D578" t="s">
        <v>131</v>
      </c>
      <c r="E578" t="s">
        <v>127</v>
      </c>
      <c r="F578">
        <v>21.724320833273531</v>
      </c>
      <c r="G578">
        <v>92.197102884824019</v>
      </c>
      <c r="H578">
        <v>26.792581827591725</v>
      </c>
      <c r="I578">
        <v>64.244166190948448</v>
      </c>
      <c r="J578">
        <v>44.288055069895094</v>
      </c>
      <c r="K578">
        <v>82.935735567556861</v>
      </c>
      <c r="L578">
        <v>32.73135736158769</v>
      </c>
      <c r="M578">
        <v>42.128422824547094</v>
      </c>
      <c r="N578">
        <v>75.485175131671085</v>
      </c>
      <c r="O578">
        <v>182.32076231890341</v>
      </c>
      <c r="P578">
        <v>27.939719233252454</v>
      </c>
      <c r="Q578">
        <v>47.931473092478221</v>
      </c>
      <c r="R578">
        <v>87.657041114520069</v>
      </c>
      <c r="S578">
        <v>35.295112961727718</v>
      </c>
      <c r="T578">
        <v>73.396832368802265</v>
      </c>
      <c r="U578">
        <v>33.232425769278869</v>
      </c>
      <c r="V578">
        <v>34.43955251975467</v>
      </c>
      <c r="W578">
        <v>89.063200605640077</v>
      </c>
      <c r="X578">
        <v>17.984814543043385</v>
      </c>
      <c r="Y578">
        <v>15.20080122575145</v>
      </c>
      <c r="Z578">
        <v>80.865050669144068</v>
      </c>
      <c r="AA578">
        <v>40.818372763635125</v>
      </c>
      <c r="AB578">
        <v>64.969352291218755</v>
      </c>
      <c r="AC578">
        <v>210.80834122618776</v>
      </c>
      <c r="AD578">
        <v>32.563109053226782</v>
      </c>
      <c r="AE578">
        <v>49.328084448778938</v>
      </c>
      <c r="AF578">
        <v>39.011145538548845</v>
      </c>
    </row>
    <row r="579" spans="2:32" x14ac:dyDescent="0.25">
      <c r="B579" s="193">
        <v>2021</v>
      </c>
      <c r="C579" t="s">
        <v>130</v>
      </c>
      <c r="D579" t="s">
        <v>131</v>
      </c>
      <c r="E579" t="s">
        <v>128</v>
      </c>
      <c r="F579">
        <v>26.173224415753047</v>
      </c>
      <c r="G579">
        <v>141.67485865703148</v>
      </c>
      <c r="H579">
        <v>41.33322346576275</v>
      </c>
      <c r="I579">
        <v>117.81259107865765</v>
      </c>
      <c r="J579">
        <v>68.961294669760704</v>
      </c>
      <c r="K579">
        <v>127.014167595095</v>
      </c>
      <c r="L579">
        <v>52.318486040587942</v>
      </c>
      <c r="M579">
        <v>73.163117394045074</v>
      </c>
      <c r="N579">
        <v>122.47044946974677</v>
      </c>
      <c r="O579">
        <v>301.68882495791468</v>
      </c>
      <c r="P579">
        <v>34.873928237266618</v>
      </c>
      <c r="Q579">
        <v>95.132086060581287</v>
      </c>
      <c r="R579">
        <v>154.83072546330598</v>
      </c>
      <c r="S579">
        <v>64.312422809332404</v>
      </c>
      <c r="T579">
        <v>111.02249328696878</v>
      </c>
      <c r="U579">
        <v>42.369248154677756</v>
      </c>
      <c r="V579">
        <v>67.211293259932972</v>
      </c>
      <c r="W579">
        <v>155.13382691122916</v>
      </c>
      <c r="X579">
        <v>31.73932085749075</v>
      </c>
      <c r="Y579">
        <v>20.802595902085386</v>
      </c>
      <c r="Z579">
        <v>147.05424704567662</v>
      </c>
      <c r="AA579">
        <v>68.12155785570755</v>
      </c>
      <c r="AB579">
        <v>99.375826799693542</v>
      </c>
      <c r="AC579">
        <v>319.77072773139986</v>
      </c>
      <c r="AD579">
        <v>54.572383764349325</v>
      </c>
      <c r="AE579">
        <v>82.692830202949381</v>
      </c>
      <c r="AF579">
        <v>62.840106537962853</v>
      </c>
    </row>
    <row r="580" spans="2:32" x14ac:dyDescent="0.25">
      <c r="B580" s="193">
        <v>2021</v>
      </c>
      <c r="C580" t="s">
        <v>130</v>
      </c>
      <c r="D580" t="s">
        <v>131</v>
      </c>
      <c r="E580" t="s">
        <v>543</v>
      </c>
      <c r="F580">
        <v>8.0650647795881945</v>
      </c>
      <c r="G580">
        <v>47.425600308114191</v>
      </c>
      <c r="H580">
        <v>11.857449340094796</v>
      </c>
      <c r="I580">
        <v>42.630675859621611</v>
      </c>
      <c r="J580">
        <v>20.240357950856794</v>
      </c>
      <c r="K580">
        <v>40.765574279215585</v>
      </c>
      <c r="L580">
        <v>15.566515931135422</v>
      </c>
      <c r="M580">
        <v>16.455845923978046</v>
      </c>
      <c r="N580">
        <v>44.501408529840802</v>
      </c>
      <c r="O580">
        <v>86.095731065554901</v>
      </c>
      <c r="P580">
        <v>8.0347963386334893</v>
      </c>
      <c r="Q580">
        <v>22.86950833437453</v>
      </c>
      <c r="R580">
        <v>40.595918090143655</v>
      </c>
      <c r="S580">
        <v>23.456372113239258</v>
      </c>
      <c r="T580">
        <v>24.303657115516671</v>
      </c>
      <c r="U580">
        <v>14.657813277508398</v>
      </c>
      <c r="V580">
        <v>15.572233003380559</v>
      </c>
      <c r="W580">
        <v>51.910675302400549</v>
      </c>
      <c r="X580">
        <v>7.4005249934073829</v>
      </c>
      <c r="Y580">
        <v>8.009775819343389</v>
      </c>
      <c r="Z580">
        <v>45.098772831735232</v>
      </c>
      <c r="AA580">
        <v>14.857897000565519</v>
      </c>
      <c r="AB580">
        <v>31.572695478156117</v>
      </c>
      <c r="AC580">
        <v>120.62099224949525</v>
      </c>
      <c r="AD580">
        <v>11.12349430914983</v>
      </c>
      <c r="AE580">
        <v>16.227452388296257</v>
      </c>
      <c r="AF580">
        <v>17.698168755154178</v>
      </c>
    </row>
    <row r="581" spans="2:32" x14ac:dyDescent="0.25">
      <c r="B581" s="193">
        <v>2021</v>
      </c>
      <c r="C581" t="s">
        <v>130</v>
      </c>
      <c r="D581" t="s">
        <v>131</v>
      </c>
      <c r="E581" t="s">
        <v>544</v>
      </c>
      <c r="F581">
        <v>2.5182863336785646</v>
      </c>
      <c r="G581">
        <v>24.577957156446747</v>
      </c>
      <c r="H581">
        <v>9.1278087520177298</v>
      </c>
      <c r="I581">
        <v>24.264835675314654</v>
      </c>
      <c r="J581">
        <v>14.353588863389268</v>
      </c>
      <c r="K581">
        <v>25.171154447427917</v>
      </c>
      <c r="L581">
        <v>4.6128060210485966</v>
      </c>
      <c r="M581">
        <v>8.5358620396608202</v>
      </c>
      <c r="N581">
        <v>19.457800069019942</v>
      </c>
      <c r="O581">
        <v>48.802672397037611</v>
      </c>
      <c r="P581">
        <v>5.6751559040534243</v>
      </c>
      <c r="Q581">
        <v>10.063656463903184</v>
      </c>
      <c r="R581">
        <v>21.159022928571762</v>
      </c>
      <c r="S581">
        <v>12.210334348631173</v>
      </c>
      <c r="T581">
        <v>11.768689383516918</v>
      </c>
      <c r="U581">
        <v>4.9853964697913522</v>
      </c>
      <c r="V581">
        <v>9.9230566443506234</v>
      </c>
      <c r="W581">
        <v>23.374866217939864</v>
      </c>
      <c r="X581">
        <v>2.7621973199196459</v>
      </c>
      <c r="Y581">
        <v>1.7377405522134595</v>
      </c>
      <c r="Z581">
        <v>20.777885451198674</v>
      </c>
      <c r="AA581">
        <v>8.9456863806569071</v>
      </c>
      <c r="AB581">
        <v>13.231508408568457</v>
      </c>
      <c r="AC581">
        <v>59.199496270160743</v>
      </c>
      <c r="AD581">
        <v>7.9841096026890224</v>
      </c>
      <c r="AE581">
        <v>6.1817800842312005</v>
      </c>
      <c r="AF581">
        <v>8.3203978409091182</v>
      </c>
    </row>
    <row r="582" spans="2:32" x14ac:dyDescent="0.25">
      <c r="B582" s="193">
        <v>2021</v>
      </c>
      <c r="C582" t="s">
        <v>130</v>
      </c>
      <c r="D582" t="s">
        <v>132</v>
      </c>
      <c r="E582" t="s">
        <v>542</v>
      </c>
      <c r="F582">
        <v>0.77460612580370358</v>
      </c>
      <c r="G582">
        <v>15.998979766853321</v>
      </c>
      <c r="H582">
        <v>3.1441418204370604</v>
      </c>
      <c r="I582">
        <v>7.575622087312234</v>
      </c>
      <c r="J582">
        <v>1.5206292989604298</v>
      </c>
      <c r="K582">
        <v>16.821646470469332</v>
      </c>
      <c r="L582">
        <v>3.7102418193256255</v>
      </c>
      <c r="M582">
        <v>4.50082286697842</v>
      </c>
      <c r="N582">
        <v>10.713767032611445</v>
      </c>
      <c r="O582">
        <v>26.538620977521141</v>
      </c>
      <c r="P582">
        <v>2.6810911845419643</v>
      </c>
      <c r="Q582">
        <v>2.5704187094579249</v>
      </c>
      <c r="R582">
        <v>36.88103057969041</v>
      </c>
      <c r="S582">
        <v>0.51312376862994746</v>
      </c>
      <c r="T582">
        <v>4.1481650993588248</v>
      </c>
      <c r="U582">
        <v>8.1197469258359014</v>
      </c>
      <c r="V582">
        <v>4.9073360619151014</v>
      </c>
      <c r="W582">
        <v>13.025744079664658</v>
      </c>
      <c r="X582">
        <v>1.0024042631775838</v>
      </c>
      <c r="Y582">
        <v>0.59643314893988675</v>
      </c>
      <c r="Z582">
        <v>10.975676154573215</v>
      </c>
      <c r="AA582">
        <v>7.8124095580602262</v>
      </c>
      <c r="AB582">
        <v>5.2509349228783648</v>
      </c>
      <c r="AC582">
        <v>30.433712874000246</v>
      </c>
      <c r="AD582">
        <v>2.9896610979463492</v>
      </c>
      <c r="AE582">
        <v>6.6528112755973074</v>
      </c>
      <c r="AF582">
        <v>3.9383791102123316</v>
      </c>
    </row>
    <row r="583" spans="2:32" x14ac:dyDescent="0.25">
      <c r="B583" s="193">
        <v>2021</v>
      </c>
      <c r="C583" t="s">
        <v>130</v>
      </c>
      <c r="D583" t="s">
        <v>132</v>
      </c>
      <c r="E583" t="s">
        <v>123</v>
      </c>
      <c r="F583">
        <v>2.298685670961421</v>
      </c>
      <c r="G583">
        <v>47.796923913719517</v>
      </c>
      <c r="H583">
        <v>6.3114698184725215</v>
      </c>
      <c r="I583">
        <v>22.239387816714466</v>
      </c>
      <c r="J583">
        <v>6.683644465815366</v>
      </c>
      <c r="K583">
        <v>33.466652907808538</v>
      </c>
      <c r="L583">
        <v>8.7792057171005986</v>
      </c>
      <c r="M583">
        <v>11.027609043219073</v>
      </c>
      <c r="N583">
        <v>27.93933401031234</v>
      </c>
      <c r="O583">
        <v>41.543691434490043</v>
      </c>
      <c r="P583">
        <v>3.8369724026611043</v>
      </c>
      <c r="Q583">
        <v>5.8379677318170788</v>
      </c>
      <c r="R583">
        <v>31.281130070883655</v>
      </c>
      <c r="S583">
        <v>3.5879245747562347</v>
      </c>
      <c r="T583">
        <v>10.11578773945446</v>
      </c>
      <c r="U583">
        <v>21.466706832067182</v>
      </c>
      <c r="V583">
        <v>9.1972146063945601</v>
      </c>
      <c r="W583">
        <v>17.122514283820024</v>
      </c>
      <c r="X583">
        <v>3.2464721961655241</v>
      </c>
      <c r="Y583">
        <v>2.7376389200717957</v>
      </c>
      <c r="Z583">
        <v>19.459488187474463</v>
      </c>
      <c r="AA583">
        <v>12.927806845007826</v>
      </c>
      <c r="AB583">
        <v>20.613400020860986</v>
      </c>
      <c r="AC583">
        <v>64.986209577342507</v>
      </c>
      <c r="AD583">
        <v>3.7715891535445816</v>
      </c>
      <c r="AE583">
        <v>10.001501855144269</v>
      </c>
      <c r="AF583">
        <v>8.8809434661141236</v>
      </c>
    </row>
    <row r="584" spans="2:32" x14ac:dyDescent="0.25">
      <c r="B584" s="193">
        <v>2021</v>
      </c>
      <c r="C584" t="s">
        <v>130</v>
      </c>
      <c r="D584" t="s">
        <v>132</v>
      </c>
      <c r="E584" t="s">
        <v>124</v>
      </c>
      <c r="F584">
        <v>4.1190254105015454</v>
      </c>
      <c r="G584">
        <v>43.163477251447844</v>
      </c>
      <c r="H584">
        <v>6.6211438782769143</v>
      </c>
      <c r="I584">
        <v>26.233481001716424</v>
      </c>
      <c r="J584">
        <v>9.5890395073926467</v>
      </c>
      <c r="K584">
        <v>32.557006344884698</v>
      </c>
      <c r="L584">
        <v>14.791448138553843</v>
      </c>
      <c r="M584">
        <v>20.824705510488293</v>
      </c>
      <c r="N584">
        <v>37.972893470542814</v>
      </c>
      <c r="O584">
        <v>54.687765409730844</v>
      </c>
      <c r="P584">
        <v>9.0057577552946704</v>
      </c>
      <c r="Q584">
        <v>12.742636587898378</v>
      </c>
      <c r="R584">
        <v>41.54006723260413</v>
      </c>
      <c r="S584">
        <v>9.5365322836493078</v>
      </c>
      <c r="T584">
        <v>22.014791569411827</v>
      </c>
      <c r="U584">
        <v>27.680520846386475</v>
      </c>
      <c r="V584">
        <v>12.26350307430674</v>
      </c>
      <c r="W584">
        <v>24.996236400849018</v>
      </c>
      <c r="X584">
        <v>6.3321115711205875</v>
      </c>
      <c r="Y584">
        <v>5.2936051397948694</v>
      </c>
      <c r="Z584">
        <v>23.966208607716421</v>
      </c>
      <c r="AA584">
        <v>21.505746465448304</v>
      </c>
      <c r="AB584">
        <v>28.130914455528984</v>
      </c>
      <c r="AC584">
        <v>96.035655275883698</v>
      </c>
      <c r="AD584">
        <v>6.8494334740507812</v>
      </c>
      <c r="AE584">
        <v>17.168981131320937</v>
      </c>
      <c r="AF584">
        <v>15.944390489576373</v>
      </c>
    </row>
    <row r="585" spans="2:32" x14ac:dyDescent="0.25">
      <c r="B585" s="193">
        <v>2021</v>
      </c>
      <c r="C585" t="s">
        <v>130</v>
      </c>
      <c r="D585" t="s">
        <v>132</v>
      </c>
      <c r="E585" t="s">
        <v>125</v>
      </c>
      <c r="F585">
        <v>10.828887312406762</v>
      </c>
      <c r="G585">
        <v>87.299068091880713</v>
      </c>
      <c r="H585">
        <v>18.661302134186528</v>
      </c>
      <c r="I585">
        <v>58.676767897412873</v>
      </c>
      <c r="J585">
        <v>23.042646297677205</v>
      </c>
      <c r="K585">
        <v>72.95936821708591</v>
      </c>
      <c r="L585">
        <v>21.576255588252593</v>
      </c>
      <c r="M585">
        <v>35.233328149910527</v>
      </c>
      <c r="N585">
        <v>54.620671894608513</v>
      </c>
      <c r="O585">
        <v>106.327809479275</v>
      </c>
      <c r="P585">
        <v>19.057072827135723</v>
      </c>
      <c r="Q585">
        <v>28.332754647160129</v>
      </c>
      <c r="R585">
        <v>70.757700492815076</v>
      </c>
      <c r="S585">
        <v>19.166774483559298</v>
      </c>
      <c r="T585">
        <v>43.469801306519223</v>
      </c>
      <c r="U585">
        <v>27.083709228406256</v>
      </c>
      <c r="V585">
        <v>22.72718627141435</v>
      </c>
      <c r="W585">
        <v>47.024903201181168</v>
      </c>
      <c r="X585">
        <v>14.453350228664876</v>
      </c>
      <c r="Y585">
        <v>10.717204793454396</v>
      </c>
      <c r="Z585">
        <v>44.204164842382781</v>
      </c>
      <c r="AA585">
        <v>30.016636608561097</v>
      </c>
      <c r="AB585">
        <v>39.693078344247837</v>
      </c>
      <c r="AC585">
        <v>159.00810857558542</v>
      </c>
      <c r="AD585">
        <v>17.005796954237727</v>
      </c>
      <c r="AE585">
        <v>33.512127243398666</v>
      </c>
      <c r="AF585">
        <v>25.187449807947235</v>
      </c>
    </row>
    <row r="586" spans="2:32" x14ac:dyDescent="0.25">
      <c r="B586" s="193">
        <v>2021</v>
      </c>
      <c r="C586" t="s">
        <v>130</v>
      </c>
      <c r="D586" t="s">
        <v>132</v>
      </c>
      <c r="E586" t="s">
        <v>126</v>
      </c>
      <c r="F586">
        <v>12.487611558092043</v>
      </c>
      <c r="G586">
        <v>78.45084154992287</v>
      </c>
      <c r="H586">
        <v>20.271541363886548</v>
      </c>
      <c r="I586">
        <v>48.200920536908384</v>
      </c>
      <c r="J586">
        <v>28.321662583533016</v>
      </c>
      <c r="K586">
        <v>63.387747901648993</v>
      </c>
      <c r="L586">
        <v>24.844925900663061</v>
      </c>
      <c r="M586">
        <v>43.781346594546022</v>
      </c>
      <c r="N586">
        <v>55.422286345068038</v>
      </c>
      <c r="O586">
        <v>172.79612526846262</v>
      </c>
      <c r="P586">
        <v>27.127175000612397</v>
      </c>
      <c r="Q586">
        <v>44.185665803587852</v>
      </c>
      <c r="R586">
        <v>83.507177609196518</v>
      </c>
      <c r="S586">
        <v>20.689628091782094</v>
      </c>
      <c r="T586">
        <v>61.993271665097872</v>
      </c>
      <c r="U586">
        <v>23.221876808735519</v>
      </c>
      <c r="V586">
        <v>29.33276746110192</v>
      </c>
      <c r="W586">
        <v>82.059587928264307</v>
      </c>
      <c r="X586">
        <v>20.57662834662959</v>
      </c>
      <c r="Y586">
        <v>11.7105081168094</v>
      </c>
      <c r="Z586">
        <v>72.03372182709505</v>
      </c>
      <c r="AA586">
        <v>40.319977107204231</v>
      </c>
      <c r="AB586">
        <v>43.429505049792432</v>
      </c>
      <c r="AC586">
        <v>154.88522091808781</v>
      </c>
      <c r="AD586">
        <v>25.072802906231811</v>
      </c>
      <c r="AE586">
        <v>44.041102667247642</v>
      </c>
      <c r="AF586">
        <v>26.22061924188354</v>
      </c>
    </row>
    <row r="587" spans="2:32" x14ac:dyDescent="0.25">
      <c r="B587" s="193">
        <v>2021</v>
      </c>
      <c r="C587" t="s">
        <v>130</v>
      </c>
      <c r="D587" t="s">
        <v>132</v>
      </c>
      <c r="E587" t="s">
        <v>127</v>
      </c>
      <c r="F587">
        <v>0</v>
      </c>
      <c r="G587">
        <v>0</v>
      </c>
      <c r="H587">
        <v>0</v>
      </c>
      <c r="I587">
        <v>0</v>
      </c>
      <c r="J587">
        <v>0</v>
      </c>
      <c r="K587">
        <v>0</v>
      </c>
      <c r="L587">
        <v>0</v>
      </c>
      <c r="M587">
        <v>0</v>
      </c>
      <c r="N587">
        <v>0</v>
      </c>
      <c r="O587">
        <v>0</v>
      </c>
      <c r="P587">
        <v>0</v>
      </c>
      <c r="Q587">
        <v>0</v>
      </c>
      <c r="R587">
        <v>0</v>
      </c>
      <c r="S587">
        <v>0</v>
      </c>
      <c r="T587">
        <v>0</v>
      </c>
      <c r="U587">
        <v>0</v>
      </c>
      <c r="V587">
        <v>0</v>
      </c>
      <c r="W587">
        <v>0</v>
      </c>
      <c r="X587">
        <v>0</v>
      </c>
      <c r="Y587">
        <v>0</v>
      </c>
      <c r="Z587">
        <v>0</v>
      </c>
      <c r="AA587">
        <v>0</v>
      </c>
      <c r="AB587">
        <v>0</v>
      </c>
      <c r="AC587">
        <v>0</v>
      </c>
      <c r="AD587">
        <v>0</v>
      </c>
      <c r="AE587">
        <v>0</v>
      </c>
      <c r="AF587">
        <v>0</v>
      </c>
    </row>
    <row r="588" spans="2:32" x14ac:dyDescent="0.25">
      <c r="B588" s="193">
        <v>2021</v>
      </c>
      <c r="C588" t="s">
        <v>130</v>
      </c>
      <c r="D588" t="s">
        <v>132</v>
      </c>
      <c r="E588" t="s">
        <v>128</v>
      </c>
      <c r="F588">
        <v>0</v>
      </c>
      <c r="G588">
        <v>0</v>
      </c>
      <c r="H588">
        <v>0</v>
      </c>
      <c r="I588">
        <v>0</v>
      </c>
      <c r="J588">
        <v>0</v>
      </c>
      <c r="K588">
        <v>0</v>
      </c>
      <c r="L588">
        <v>0</v>
      </c>
      <c r="M588">
        <v>0</v>
      </c>
      <c r="N588">
        <v>0</v>
      </c>
      <c r="O588">
        <v>0</v>
      </c>
      <c r="P588">
        <v>0</v>
      </c>
      <c r="Q588">
        <v>0</v>
      </c>
      <c r="R588">
        <v>0</v>
      </c>
      <c r="S588">
        <v>0</v>
      </c>
      <c r="T588">
        <v>0</v>
      </c>
      <c r="U588">
        <v>0</v>
      </c>
      <c r="V588">
        <v>0</v>
      </c>
      <c r="W588">
        <v>0</v>
      </c>
      <c r="X588">
        <v>0</v>
      </c>
      <c r="Y588">
        <v>0</v>
      </c>
      <c r="Z588">
        <v>0</v>
      </c>
      <c r="AA588">
        <v>0</v>
      </c>
      <c r="AB588">
        <v>0</v>
      </c>
      <c r="AC588">
        <v>0</v>
      </c>
      <c r="AD588">
        <v>0</v>
      </c>
      <c r="AE588">
        <v>0</v>
      </c>
      <c r="AF588">
        <v>0</v>
      </c>
    </row>
    <row r="589" spans="2:32" x14ac:dyDescent="0.25">
      <c r="B589" s="193">
        <v>2021</v>
      </c>
      <c r="C589" t="s">
        <v>130</v>
      </c>
      <c r="D589" t="s">
        <v>132</v>
      </c>
      <c r="E589" t="s">
        <v>543</v>
      </c>
      <c r="F589">
        <v>0</v>
      </c>
      <c r="G589">
        <v>0</v>
      </c>
      <c r="H589">
        <v>0</v>
      </c>
      <c r="I589">
        <v>0</v>
      </c>
      <c r="J589">
        <v>0</v>
      </c>
      <c r="K589">
        <v>0</v>
      </c>
      <c r="L589">
        <v>0</v>
      </c>
      <c r="M589">
        <v>0</v>
      </c>
      <c r="N589">
        <v>0</v>
      </c>
      <c r="O589">
        <v>0</v>
      </c>
      <c r="P589">
        <v>0</v>
      </c>
      <c r="Q589">
        <v>0</v>
      </c>
      <c r="R589">
        <v>0</v>
      </c>
      <c r="S589">
        <v>0</v>
      </c>
      <c r="T589">
        <v>0</v>
      </c>
      <c r="U589">
        <v>0</v>
      </c>
      <c r="V589">
        <v>0</v>
      </c>
      <c r="W589">
        <v>0</v>
      </c>
      <c r="X589">
        <v>0</v>
      </c>
      <c r="Y589">
        <v>0</v>
      </c>
      <c r="Z589">
        <v>0</v>
      </c>
      <c r="AA589">
        <v>0</v>
      </c>
      <c r="AB589">
        <v>0</v>
      </c>
      <c r="AC589">
        <v>0</v>
      </c>
      <c r="AD589">
        <v>0</v>
      </c>
      <c r="AE589">
        <v>0</v>
      </c>
      <c r="AF589">
        <v>0</v>
      </c>
    </row>
    <row r="590" spans="2:32" x14ac:dyDescent="0.25">
      <c r="B590" s="193">
        <v>2021</v>
      </c>
      <c r="C590" t="s">
        <v>130</v>
      </c>
      <c r="D590" t="s">
        <v>132</v>
      </c>
      <c r="E590" t="s">
        <v>544</v>
      </c>
      <c r="F590">
        <v>0</v>
      </c>
      <c r="G590">
        <v>0</v>
      </c>
      <c r="H590">
        <v>0</v>
      </c>
      <c r="I590">
        <v>0</v>
      </c>
      <c r="J590">
        <v>0</v>
      </c>
      <c r="K590">
        <v>0</v>
      </c>
      <c r="L590">
        <v>0</v>
      </c>
      <c r="M590">
        <v>0</v>
      </c>
      <c r="N590">
        <v>0</v>
      </c>
      <c r="O590">
        <v>0</v>
      </c>
      <c r="P590">
        <v>0</v>
      </c>
      <c r="Q590">
        <v>0</v>
      </c>
      <c r="R590">
        <v>0</v>
      </c>
      <c r="S590">
        <v>0</v>
      </c>
      <c r="T590">
        <v>0</v>
      </c>
      <c r="U590">
        <v>0</v>
      </c>
      <c r="V590">
        <v>0</v>
      </c>
      <c r="W590">
        <v>0</v>
      </c>
      <c r="X590">
        <v>0</v>
      </c>
      <c r="Y590">
        <v>0</v>
      </c>
      <c r="Z590">
        <v>0</v>
      </c>
      <c r="AA590">
        <v>0</v>
      </c>
      <c r="AB590">
        <v>0</v>
      </c>
      <c r="AC590">
        <v>0</v>
      </c>
      <c r="AD590">
        <v>0</v>
      </c>
      <c r="AE590">
        <v>0</v>
      </c>
      <c r="AF590">
        <v>0</v>
      </c>
    </row>
    <row r="591" spans="2:32" x14ac:dyDescent="0.25">
      <c r="B591" s="193">
        <v>2021</v>
      </c>
      <c r="C591" t="s">
        <v>130</v>
      </c>
      <c r="D591" t="s">
        <v>122</v>
      </c>
      <c r="E591" t="s">
        <v>542</v>
      </c>
      <c r="F591">
        <v>9.7916480701375208E-2</v>
      </c>
      <c r="G591">
        <v>2.0224004708939987</v>
      </c>
      <c r="H591">
        <v>0.39744496154582332</v>
      </c>
      <c r="I591">
        <v>0.957619917017281</v>
      </c>
      <c r="J591">
        <v>0.19221984495812872</v>
      </c>
      <c r="K591">
        <v>2.1263921974307625</v>
      </c>
      <c r="L591">
        <v>0.9003616603917054</v>
      </c>
      <c r="M591">
        <v>0.91063596658857937</v>
      </c>
      <c r="N591">
        <v>2.5999019859803276</v>
      </c>
      <c r="O591">
        <v>1.4869706543636474</v>
      </c>
      <c r="P591">
        <v>0.54245593183865148</v>
      </c>
      <c r="Q591">
        <v>0.52006395168268449</v>
      </c>
      <c r="R591">
        <v>7.462011708375984</v>
      </c>
      <c r="S591">
        <v>0.12451936849606249</v>
      </c>
      <c r="T591">
        <v>0.83928393684144176</v>
      </c>
      <c r="U591">
        <v>1.9704130296916482</v>
      </c>
      <c r="V591">
        <v>0.99288437918845063</v>
      </c>
      <c r="W591">
        <v>0.72983819370713687</v>
      </c>
      <c r="X591">
        <v>0.20281299710958128</v>
      </c>
      <c r="Y591">
        <v>0.14473599469852783</v>
      </c>
      <c r="Z591">
        <v>0.6149719824354507</v>
      </c>
      <c r="AA591">
        <v>1.5806578795814983</v>
      </c>
      <c r="AB591">
        <v>1.2742405255490525</v>
      </c>
      <c r="AC591">
        <v>7.3853267763824002</v>
      </c>
      <c r="AD591">
        <v>0.60488781810877268</v>
      </c>
      <c r="AE591">
        <v>1.3460403587382506</v>
      </c>
      <c r="AF591">
        <v>0.9557235694053221</v>
      </c>
    </row>
    <row r="592" spans="2:32" x14ac:dyDescent="0.25">
      <c r="B592" s="193">
        <v>2021</v>
      </c>
      <c r="C592" t="s">
        <v>130</v>
      </c>
      <c r="D592" t="s">
        <v>122</v>
      </c>
      <c r="E592" t="s">
        <v>123</v>
      </c>
      <c r="F592">
        <v>0.25811447014664085</v>
      </c>
      <c r="G592">
        <v>5.367013788130965</v>
      </c>
      <c r="H592">
        <v>0.70870137166696223</v>
      </c>
      <c r="I592">
        <v>2.4972130270843174</v>
      </c>
      <c r="J592">
        <v>0.7504920623709822</v>
      </c>
      <c r="K592">
        <v>3.7578984773797344</v>
      </c>
      <c r="L592">
        <v>3.0234033970053522</v>
      </c>
      <c r="M592">
        <v>3.4987171051744506</v>
      </c>
      <c r="N592">
        <v>9.6218131888977965</v>
      </c>
      <c r="O592">
        <v>10.30405242194186</v>
      </c>
      <c r="P592">
        <v>1.2173519141510996</v>
      </c>
      <c r="Q592">
        <v>1.8522054493149245</v>
      </c>
      <c r="R592">
        <v>9.9245289182141487</v>
      </c>
      <c r="S592">
        <v>1.2356178562244164</v>
      </c>
      <c r="T592">
        <v>3.2094245867472226</v>
      </c>
      <c r="U592">
        <v>7.3927547035569949</v>
      </c>
      <c r="V592">
        <v>2.9179899230413531</v>
      </c>
      <c r="W592">
        <v>4.2468851150154308</v>
      </c>
      <c r="X592">
        <v>1.0300045784795</v>
      </c>
      <c r="Y592">
        <v>0.9427944938796432</v>
      </c>
      <c r="Z592">
        <v>4.82652310048279</v>
      </c>
      <c r="AA592">
        <v>4.1015907223182539</v>
      </c>
      <c r="AB592">
        <v>7.0988909082636038</v>
      </c>
      <c r="AC592">
        <v>22.380102839135652</v>
      </c>
      <c r="AD592">
        <v>1.1966078443187982</v>
      </c>
      <c r="AE592">
        <v>3.1731652329064257</v>
      </c>
      <c r="AF592">
        <v>3.0584400809472743</v>
      </c>
    </row>
    <row r="593" spans="2:32" x14ac:dyDescent="0.25">
      <c r="B593" s="193">
        <v>2021</v>
      </c>
      <c r="C593" t="s">
        <v>130</v>
      </c>
      <c r="D593" t="s">
        <v>122</v>
      </c>
      <c r="E593" t="s">
        <v>124</v>
      </c>
      <c r="F593">
        <v>0.33308895256774534</v>
      </c>
      <c r="G593">
        <v>3.4904561137717867</v>
      </c>
      <c r="H593">
        <v>0.53542516965124887</v>
      </c>
      <c r="I593">
        <v>2.1213956793734838</v>
      </c>
      <c r="J593">
        <v>0.77542690499188582</v>
      </c>
      <c r="K593">
        <v>2.6327536398564328</v>
      </c>
      <c r="L593">
        <v>0.46991139684918493</v>
      </c>
      <c r="M593">
        <v>1.7503953000304078</v>
      </c>
      <c r="N593">
        <v>1.2063656814398069</v>
      </c>
      <c r="O593">
        <v>10.786602342543418</v>
      </c>
      <c r="P593">
        <v>0.75696801763371313</v>
      </c>
      <c r="Q593">
        <v>1.071066824076776</v>
      </c>
      <c r="R593">
        <v>3.4915998408849767</v>
      </c>
      <c r="S593">
        <v>0.30296730682011047</v>
      </c>
      <c r="T593">
        <v>1.8504265366364816</v>
      </c>
      <c r="U593">
        <v>0.87938598672666424</v>
      </c>
      <c r="V593">
        <v>1.0307938391908451</v>
      </c>
      <c r="W593">
        <v>4.9302519511647755</v>
      </c>
      <c r="X593">
        <v>0.53223793862416779</v>
      </c>
      <c r="Y593">
        <v>0.16817321484062864</v>
      </c>
      <c r="Z593">
        <v>4.7270895048105137</v>
      </c>
      <c r="AA593">
        <v>1.8076393693926289</v>
      </c>
      <c r="AB593">
        <v>0.89369459856923639</v>
      </c>
      <c r="AC593">
        <v>3.0509689447100676</v>
      </c>
      <c r="AD593">
        <v>0.57572080214104848</v>
      </c>
      <c r="AE593">
        <v>1.4431178324917522</v>
      </c>
      <c r="AF593">
        <v>0.50653936901125007</v>
      </c>
    </row>
    <row r="594" spans="2:32" x14ac:dyDescent="0.25">
      <c r="B594" s="193">
        <v>2021</v>
      </c>
      <c r="C594" t="s">
        <v>130</v>
      </c>
      <c r="D594" t="s">
        <v>122</v>
      </c>
      <c r="E594" t="s">
        <v>125</v>
      </c>
      <c r="F594">
        <v>2.0881858230190988</v>
      </c>
      <c r="G594">
        <v>16.834294336352102</v>
      </c>
      <c r="H594">
        <v>3.5985476098765985</v>
      </c>
      <c r="I594">
        <v>11.314920114052553</v>
      </c>
      <c r="J594">
        <v>4.443423034656993</v>
      </c>
      <c r="K594">
        <v>14.069101835864249</v>
      </c>
      <c r="L594">
        <v>4.4265770072817041</v>
      </c>
      <c r="M594">
        <v>8.8643641240367632</v>
      </c>
      <c r="N594">
        <v>11.205957833693491</v>
      </c>
      <c r="O594">
        <v>15.732475452187911</v>
      </c>
      <c r="P594">
        <v>4.7945749535570545</v>
      </c>
      <c r="Q594">
        <v>7.1282466635233224</v>
      </c>
      <c r="R594">
        <v>17.801952148237266</v>
      </c>
      <c r="S594">
        <v>3.9322487113505922</v>
      </c>
      <c r="T594">
        <v>10.936580999132605</v>
      </c>
      <c r="U594">
        <v>5.5564842589110199</v>
      </c>
      <c r="V594">
        <v>5.7179399507036877</v>
      </c>
      <c r="W594">
        <v>6.9578987743399168</v>
      </c>
      <c r="X594">
        <v>3.6363229353182982</v>
      </c>
      <c r="Y594">
        <v>2.1987379657693702</v>
      </c>
      <c r="Z594">
        <v>6.5405366824829372</v>
      </c>
      <c r="AA594">
        <v>7.5518950564382958</v>
      </c>
      <c r="AB594">
        <v>8.1434179915139175</v>
      </c>
      <c r="AC594">
        <v>32.622047626060933</v>
      </c>
      <c r="AD594">
        <v>4.2784938107580217</v>
      </c>
      <c r="AE594">
        <v>8.43132664596979</v>
      </c>
      <c r="AF594">
        <v>5.1674483431974787</v>
      </c>
    </row>
    <row r="595" spans="2:32" x14ac:dyDescent="0.25">
      <c r="B595" s="193">
        <v>2021</v>
      </c>
      <c r="C595" t="s">
        <v>130</v>
      </c>
      <c r="D595" t="s">
        <v>122</v>
      </c>
      <c r="E595" t="s">
        <v>126</v>
      </c>
      <c r="F595">
        <v>2.2716431225070424</v>
      </c>
      <c r="G595">
        <v>14.271128937085605</v>
      </c>
      <c r="H595">
        <v>3.6876313222643011</v>
      </c>
      <c r="I595">
        <v>8.7683132300205813</v>
      </c>
      <c r="J595">
        <v>5.1520428647668233</v>
      </c>
      <c r="K595">
        <v>11.530975391261432</v>
      </c>
      <c r="L595">
        <v>3.6942962978355807</v>
      </c>
      <c r="M595">
        <v>4.9037266236581214</v>
      </c>
      <c r="N595">
        <v>8.2409723450494976</v>
      </c>
      <c r="O595">
        <v>12.474247186868029</v>
      </c>
      <c r="P595">
        <v>3.0383773141346744</v>
      </c>
      <c r="Q595">
        <v>4.9490123680230917</v>
      </c>
      <c r="R595">
        <v>9.3532155121006824</v>
      </c>
      <c r="S595">
        <v>3.0764276282677803</v>
      </c>
      <c r="T595">
        <v>6.9435520009720531</v>
      </c>
      <c r="U595">
        <v>3.4529583169743341</v>
      </c>
      <c r="V595">
        <v>3.2854145414178895</v>
      </c>
      <c r="W595">
        <v>5.9239267216168638</v>
      </c>
      <c r="X595">
        <v>2.3046838002249936</v>
      </c>
      <c r="Y595">
        <v>1.7412845968901807</v>
      </c>
      <c r="Z595">
        <v>5.2001539413295736</v>
      </c>
      <c r="AA595">
        <v>4.5160361794471093</v>
      </c>
      <c r="AB595">
        <v>6.4577153646490837</v>
      </c>
      <c r="AC595">
        <v>23.030533498667712</v>
      </c>
      <c r="AD595">
        <v>2.8082775132443727</v>
      </c>
      <c r="AE595">
        <v>4.9328205841787991</v>
      </c>
      <c r="AF595">
        <v>3.8988539140566156</v>
      </c>
    </row>
    <row r="596" spans="2:32" x14ac:dyDescent="0.25">
      <c r="B596" s="193">
        <v>2021</v>
      </c>
      <c r="C596" t="s">
        <v>130</v>
      </c>
      <c r="D596" t="s">
        <v>122</v>
      </c>
      <c r="E596" t="s">
        <v>127</v>
      </c>
      <c r="F596">
        <v>1.2524760496655098</v>
      </c>
      <c r="G596">
        <v>5.3154556176009411</v>
      </c>
      <c r="H596">
        <v>1.5446773827960198</v>
      </c>
      <c r="I596">
        <v>3.7038800937635044</v>
      </c>
      <c r="J596">
        <v>2.5533469463566334</v>
      </c>
      <c r="K596">
        <v>4.7815083959107847</v>
      </c>
      <c r="L596">
        <v>3.7213542910171133</v>
      </c>
      <c r="M596">
        <v>1.6346370493018643</v>
      </c>
      <c r="N596">
        <v>8.582200770997801</v>
      </c>
      <c r="O596">
        <v>24.941748204749906</v>
      </c>
      <c r="P596">
        <v>1.0840970808704213</v>
      </c>
      <c r="Q596">
        <v>1.8598028715883359</v>
      </c>
      <c r="R596">
        <v>3.4012060606855092</v>
      </c>
      <c r="S596">
        <v>4.0128375557746194</v>
      </c>
      <c r="T596">
        <v>2.847891600193849</v>
      </c>
      <c r="U596">
        <v>3.77832269133292</v>
      </c>
      <c r="V596">
        <v>1.3362989814412447</v>
      </c>
      <c r="W596">
        <v>12.18397672081632</v>
      </c>
      <c r="X596">
        <v>0.69783396115536278</v>
      </c>
      <c r="Y596">
        <v>1.7282377337254564</v>
      </c>
      <c r="Z596">
        <v>11.062457762359941</v>
      </c>
      <c r="AA596">
        <v>1.5838054201443847</v>
      </c>
      <c r="AB596">
        <v>7.3866163038281574</v>
      </c>
      <c r="AC596">
        <v>23.967613580392637</v>
      </c>
      <c r="AD596">
        <v>1.2634905588691163</v>
      </c>
      <c r="AE596">
        <v>1.9139931904614813</v>
      </c>
      <c r="AF596">
        <v>4.4353276353196103</v>
      </c>
    </row>
    <row r="597" spans="2:32" x14ac:dyDescent="0.25">
      <c r="B597" s="193">
        <v>2021</v>
      </c>
      <c r="C597" t="s">
        <v>130</v>
      </c>
      <c r="D597" t="s">
        <v>122</v>
      </c>
      <c r="E597" t="s">
        <v>128</v>
      </c>
      <c r="F597">
        <v>3.0969207649187487</v>
      </c>
      <c r="G597">
        <v>16.763536837204239</v>
      </c>
      <c r="H597">
        <v>4.8907125846941453</v>
      </c>
      <c r="I597">
        <v>13.940057743163573</v>
      </c>
      <c r="J597">
        <v>8.1597766498315405</v>
      </c>
      <c r="K597">
        <v>15.028825138845711</v>
      </c>
      <c r="L597">
        <v>3.4105744690812791</v>
      </c>
      <c r="M597">
        <v>4.8698345650457044</v>
      </c>
      <c r="N597">
        <v>7.9836902744927603</v>
      </c>
      <c r="O597">
        <v>27.983083566239586</v>
      </c>
      <c r="P597">
        <v>2.3212551241370045</v>
      </c>
      <c r="Q597">
        <v>6.3321183875692633</v>
      </c>
      <c r="R597">
        <v>10.305739359510662</v>
      </c>
      <c r="S597">
        <v>4.1924437016030422</v>
      </c>
      <c r="T597">
        <v>7.3898050624950651</v>
      </c>
      <c r="U597">
        <v>2.7619965134008146</v>
      </c>
      <c r="V597">
        <v>4.4736732213830646</v>
      </c>
      <c r="W597">
        <v>14.389405517466731</v>
      </c>
      <c r="X597">
        <v>2.1126114808697989</v>
      </c>
      <c r="Y597">
        <v>1.3560943338311846</v>
      </c>
      <c r="Z597">
        <v>13.639985784768971</v>
      </c>
      <c r="AA597">
        <v>4.5342616455745315</v>
      </c>
      <c r="AB597">
        <v>6.4781816787271298</v>
      </c>
      <c r="AC597">
        <v>20.845440349978396</v>
      </c>
      <c r="AD597">
        <v>3.6324105672156346</v>
      </c>
      <c r="AE597">
        <v>5.5041449455317357</v>
      </c>
      <c r="AF597">
        <v>4.0964653072425792</v>
      </c>
    </row>
    <row r="598" spans="2:32" x14ac:dyDescent="0.25">
      <c r="B598" s="193">
        <v>2021</v>
      </c>
      <c r="C598" t="s">
        <v>130</v>
      </c>
      <c r="D598" t="s">
        <v>122</v>
      </c>
      <c r="E598" t="s">
        <v>543</v>
      </c>
      <c r="F598">
        <v>1.0225781839823425</v>
      </c>
      <c r="G598">
        <v>6.0131425552939053</v>
      </c>
      <c r="H598">
        <v>1.5034186760091812</v>
      </c>
      <c r="I598">
        <v>5.4051889592754945</v>
      </c>
      <c r="J598">
        <v>2.5662966190826455</v>
      </c>
      <c r="K598">
        <v>5.1687107363279061</v>
      </c>
      <c r="L598">
        <v>1.1116876513679212</v>
      </c>
      <c r="M598">
        <v>1.3298132724964828</v>
      </c>
      <c r="N598">
        <v>3.1780821443899456</v>
      </c>
      <c r="O598">
        <v>5.80412909652477</v>
      </c>
      <c r="P598">
        <v>0.64929988177344411</v>
      </c>
      <c r="Q598">
        <v>1.8481077095043879</v>
      </c>
      <c r="R598">
        <v>3.2805965086723861</v>
      </c>
      <c r="S598">
        <v>1.6751442223511708</v>
      </c>
      <c r="T598">
        <v>1.9640026985987213</v>
      </c>
      <c r="U598">
        <v>1.04679236437683</v>
      </c>
      <c r="V598">
        <v>1.2584076337351382</v>
      </c>
      <c r="W598">
        <v>3.4995493645730256</v>
      </c>
      <c r="X598">
        <v>0.59804378365837529</v>
      </c>
      <c r="Y598">
        <v>0.57202066974918353</v>
      </c>
      <c r="Z598">
        <v>3.0403261157156223</v>
      </c>
      <c r="AA598">
        <v>1.2006814310255367</v>
      </c>
      <c r="AB598">
        <v>2.254774018716843</v>
      </c>
      <c r="AC598">
        <v>8.6141862554679491</v>
      </c>
      <c r="AD598">
        <v>0.89890063611331328</v>
      </c>
      <c r="AE598">
        <v>1.311356563767855</v>
      </c>
      <c r="AF598">
        <v>1.2639203110040693</v>
      </c>
    </row>
    <row r="599" spans="2:32" x14ac:dyDescent="0.25">
      <c r="B599" s="193">
        <v>2021</v>
      </c>
      <c r="C599" t="s">
        <v>130</v>
      </c>
      <c r="D599" t="s">
        <v>122</v>
      </c>
      <c r="E599" t="s">
        <v>544</v>
      </c>
      <c r="F599">
        <v>0.31929621599047658</v>
      </c>
      <c r="G599">
        <v>3.1162654587280851</v>
      </c>
      <c r="H599">
        <v>1.1573246281913945</v>
      </c>
      <c r="I599">
        <v>3.0765644514463726</v>
      </c>
      <c r="J599">
        <v>1.8199068742387978</v>
      </c>
      <c r="K599">
        <v>3.1914775773077135</v>
      </c>
      <c r="L599">
        <v>0.32942499878849152</v>
      </c>
      <c r="M599">
        <v>0.68979149932365413</v>
      </c>
      <c r="N599">
        <v>1.3895849370025084</v>
      </c>
      <c r="O599">
        <v>3.2900238762376626</v>
      </c>
      <c r="P599">
        <v>0.45861499187351584</v>
      </c>
      <c r="Q599">
        <v>0.81325408595636106</v>
      </c>
      <c r="R599">
        <v>1.7098816829873513</v>
      </c>
      <c r="S599">
        <v>0.87200488371945839</v>
      </c>
      <c r="T599">
        <v>0.95103949164261325</v>
      </c>
      <c r="U599">
        <v>0.35603366335526726</v>
      </c>
      <c r="V599">
        <v>0.80189207472853541</v>
      </c>
      <c r="W599">
        <v>1.575812638603608</v>
      </c>
      <c r="X599">
        <v>0.22321591209912078</v>
      </c>
      <c r="Y599">
        <v>0.12410129034159975</v>
      </c>
      <c r="Z599">
        <v>1.4007376210062699</v>
      </c>
      <c r="AA599">
        <v>0.72290981184106817</v>
      </c>
      <c r="AB599">
        <v>0.9449323517124022</v>
      </c>
      <c r="AC599">
        <v>4.2277507222477579</v>
      </c>
      <c r="AD599">
        <v>0.64520383623984678</v>
      </c>
      <c r="AE599">
        <v>0.49955579565111896</v>
      </c>
      <c r="AF599">
        <v>0.5942038395185264</v>
      </c>
    </row>
    <row r="600" spans="2:32" x14ac:dyDescent="0.25">
      <c r="B600" s="193">
        <v>2021</v>
      </c>
      <c r="C600" t="s">
        <v>545</v>
      </c>
      <c r="D600" t="s">
        <v>120</v>
      </c>
      <c r="E600" t="s">
        <v>542</v>
      </c>
      <c r="F600">
        <v>0.11304230914461388</v>
      </c>
      <c r="G600">
        <v>1.4765135079029779</v>
      </c>
      <c r="H600">
        <v>0.50117126404450785</v>
      </c>
      <c r="I600">
        <v>0.66883589782225883</v>
      </c>
      <c r="J600">
        <v>0.16820445287928168</v>
      </c>
      <c r="K600">
        <v>2.3139798866996744</v>
      </c>
      <c r="L600">
        <v>0.39980580400655685</v>
      </c>
      <c r="M600">
        <v>0.20694900788814952</v>
      </c>
      <c r="N600">
        <v>0.70070948087130425</v>
      </c>
      <c r="O600">
        <v>5.2774487086954389</v>
      </c>
      <c r="P600">
        <v>0.15426396019659439</v>
      </c>
      <c r="Q600">
        <v>0.11397894165561284</v>
      </c>
      <c r="R600">
        <v>2.0269225784930121</v>
      </c>
      <c r="S600">
        <v>5.4278005975191494E-2</v>
      </c>
      <c r="T600">
        <v>0.20269388272077937</v>
      </c>
      <c r="U600">
        <v>0.70807660001630512</v>
      </c>
      <c r="V600">
        <v>0.22144007511705113</v>
      </c>
      <c r="W600">
        <v>1.666391129889534</v>
      </c>
      <c r="X600">
        <v>0.10912177716024633</v>
      </c>
      <c r="Y600">
        <v>5.8510135603023858E-2</v>
      </c>
      <c r="Z600">
        <v>1.6517812911101015</v>
      </c>
      <c r="AA600">
        <v>0.27270341341843873</v>
      </c>
      <c r="AB600">
        <v>0.64379406610087087</v>
      </c>
      <c r="AC600">
        <v>4.0628339523607835</v>
      </c>
      <c r="AD600">
        <v>0.22387293163965799</v>
      </c>
      <c r="AE600">
        <v>0.39374310037747529</v>
      </c>
      <c r="AF600">
        <v>0.26125046700083643</v>
      </c>
    </row>
    <row r="601" spans="2:32" x14ac:dyDescent="0.25">
      <c r="B601" s="193">
        <v>2021</v>
      </c>
      <c r="C601" t="s">
        <v>545</v>
      </c>
      <c r="D601" t="s">
        <v>120</v>
      </c>
      <c r="E601" t="s">
        <v>123</v>
      </c>
      <c r="F601">
        <v>1.5931094726758357</v>
      </c>
      <c r="G601">
        <v>20.948407858721598</v>
      </c>
      <c r="H601">
        <v>4.7777176694740344</v>
      </c>
      <c r="I601">
        <v>9.3245963184050993</v>
      </c>
      <c r="J601">
        <v>3.5110208820109046</v>
      </c>
      <c r="K601">
        <v>21.862976901542734</v>
      </c>
      <c r="L601">
        <v>2.9495568524470377</v>
      </c>
      <c r="M601">
        <v>2.482346007283367</v>
      </c>
      <c r="N601">
        <v>5.6972662051278045</v>
      </c>
      <c r="O601">
        <v>41.693332105739984</v>
      </c>
      <c r="P601">
        <v>1.0808143327041109</v>
      </c>
      <c r="Q601">
        <v>1.2673365635075631</v>
      </c>
      <c r="R601">
        <v>8.4163943191973356</v>
      </c>
      <c r="S601">
        <v>1.1833132419695955</v>
      </c>
      <c r="T601">
        <v>2.4198800815283326</v>
      </c>
      <c r="U601">
        <v>5.8365719243406451</v>
      </c>
      <c r="V601">
        <v>2.0317780702068413</v>
      </c>
      <c r="W601">
        <v>11.05497572274224</v>
      </c>
      <c r="X601">
        <v>1.7301738399965414</v>
      </c>
      <c r="Y601">
        <v>0.83733677560624398</v>
      </c>
      <c r="Z601">
        <v>14.779798866314355</v>
      </c>
      <c r="AA601">
        <v>2.2092250257292174</v>
      </c>
      <c r="AB601">
        <v>7.8797897969529451</v>
      </c>
      <c r="AC601">
        <v>27.048924926920094</v>
      </c>
      <c r="AD601">
        <v>1.3826540572707389</v>
      </c>
      <c r="AE601">
        <v>2.8978940352849616</v>
      </c>
      <c r="AF601">
        <v>1.8367638753134168</v>
      </c>
    </row>
    <row r="602" spans="2:32" x14ac:dyDescent="0.25">
      <c r="B602" s="193">
        <v>2021</v>
      </c>
      <c r="C602" t="s">
        <v>545</v>
      </c>
      <c r="D602" t="s">
        <v>120</v>
      </c>
      <c r="E602" t="s">
        <v>124</v>
      </c>
      <c r="F602">
        <v>2.8096475891913641</v>
      </c>
      <c r="G602">
        <v>18.619106900992975</v>
      </c>
      <c r="H602">
        <v>4.9330366903530436</v>
      </c>
      <c r="I602">
        <v>10.825662443678935</v>
      </c>
      <c r="J602">
        <v>4.9577717503209922</v>
      </c>
      <c r="K602">
        <v>20.933065306541195</v>
      </c>
      <c r="L602">
        <v>4.7689637553322601</v>
      </c>
      <c r="M602">
        <v>2.9154990647990333</v>
      </c>
      <c r="N602">
        <v>7.4308061926784603</v>
      </c>
      <c r="O602">
        <v>31.834561735002161</v>
      </c>
      <c r="P602">
        <v>1.5777411859285948</v>
      </c>
      <c r="Q602">
        <v>1.7204523715299858</v>
      </c>
      <c r="R602">
        <v>6.9512661608780917</v>
      </c>
      <c r="S602">
        <v>3.0182741473020687</v>
      </c>
      <c r="T602">
        <v>3.2753807866899831</v>
      </c>
      <c r="U602">
        <v>7.2223487376574838</v>
      </c>
      <c r="V602">
        <v>1.6849521598806216</v>
      </c>
      <c r="W602">
        <v>9.3607803657490347</v>
      </c>
      <c r="X602">
        <v>2.0988417480961745</v>
      </c>
      <c r="Y602">
        <v>1.5537721158412729</v>
      </c>
      <c r="Z602">
        <v>10.558047746464077</v>
      </c>
      <c r="AA602">
        <v>2.2857182890322223</v>
      </c>
      <c r="AB602">
        <v>10.319546964660878</v>
      </c>
      <c r="AC602">
        <v>38.359513141134912</v>
      </c>
      <c r="AD602">
        <v>1.5616974040354319</v>
      </c>
      <c r="AE602">
        <v>3.0939613680070708</v>
      </c>
      <c r="AF602">
        <v>3.1645643154244576</v>
      </c>
    </row>
    <row r="603" spans="2:32" x14ac:dyDescent="0.25">
      <c r="B603" s="193">
        <v>2021</v>
      </c>
      <c r="C603" t="s">
        <v>545</v>
      </c>
      <c r="D603" t="s">
        <v>120</v>
      </c>
      <c r="E603" t="s">
        <v>125</v>
      </c>
      <c r="F603">
        <v>1.3295156715748315</v>
      </c>
      <c r="G603">
        <v>6.7780423233228486</v>
      </c>
      <c r="H603">
        <v>2.5025082167158117</v>
      </c>
      <c r="I603">
        <v>4.3582986810116591</v>
      </c>
      <c r="J603">
        <v>2.1443517246423922</v>
      </c>
      <c r="K603">
        <v>8.4434838340817304</v>
      </c>
      <c r="L603">
        <v>2.0529761269134874</v>
      </c>
      <c r="M603">
        <v>2.018972704714534</v>
      </c>
      <c r="N603">
        <v>3.1543782978380639</v>
      </c>
      <c r="O603">
        <v>28.201310296382253</v>
      </c>
      <c r="P603">
        <v>1.3665151050132145</v>
      </c>
      <c r="Q603">
        <v>1.5657228822140044</v>
      </c>
      <c r="R603">
        <v>4.8463321338145811</v>
      </c>
      <c r="S603">
        <v>1.7902419436918393</v>
      </c>
      <c r="T603">
        <v>2.6471442954131836</v>
      </c>
      <c r="U603">
        <v>2.0854838657146595</v>
      </c>
      <c r="V603">
        <v>1.2780900175865968</v>
      </c>
      <c r="W603">
        <v>8.0237809767407029</v>
      </c>
      <c r="X603">
        <v>1.9608411085910404</v>
      </c>
      <c r="Y603">
        <v>0.92835013343722439</v>
      </c>
      <c r="Z603">
        <v>8.8728103578816597</v>
      </c>
      <c r="AA603">
        <v>1.3057888333415977</v>
      </c>
      <c r="AB603">
        <v>4.2972048546964805</v>
      </c>
      <c r="AC603">
        <v>18.743657876793758</v>
      </c>
      <c r="AD603">
        <v>1.5870184179184059</v>
      </c>
      <c r="AE603">
        <v>2.4718100901960289</v>
      </c>
      <c r="AF603">
        <v>1.4753147930252304</v>
      </c>
    </row>
    <row r="604" spans="2:32" x14ac:dyDescent="0.25">
      <c r="B604" s="193">
        <v>2021</v>
      </c>
      <c r="C604" t="s">
        <v>545</v>
      </c>
      <c r="D604" t="s">
        <v>120</v>
      </c>
      <c r="E604" t="s">
        <v>126</v>
      </c>
      <c r="F604">
        <v>0.28229498561100297</v>
      </c>
      <c r="G604">
        <v>1.1215184735080252</v>
      </c>
      <c r="H604">
        <v>0.50053505185127223</v>
      </c>
      <c r="I604">
        <v>0.65920469986604446</v>
      </c>
      <c r="J604">
        <v>0.48528466598441189</v>
      </c>
      <c r="K604">
        <v>1.3507037012762426</v>
      </c>
      <c r="L604">
        <v>0.5378650310201627</v>
      </c>
      <c r="M604">
        <v>0.7512159587854641</v>
      </c>
      <c r="N604">
        <v>0.72823065831406053</v>
      </c>
      <c r="O604">
        <v>7.0100403936968316</v>
      </c>
      <c r="P604">
        <v>0.58245412252607931</v>
      </c>
      <c r="Q604">
        <v>0.73114987946736631</v>
      </c>
      <c r="R604">
        <v>1.71262461114622</v>
      </c>
      <c r="S604">
        <v>0.43968653093019155</v>
      </c>
      <c r="T604">
        <v>1.1304033300958245</v>
      </c>
      <c r="U604">
        <v>0.40684013653363127</v>
      </c>
      <c r="V604">
        <v>0.49393263553873656</v>
      </c>
      <c r="W604">
        <v>2.1416307175481215</v>
      </c>
      <c r="X604">
        <v>0.83588590418405417</v>
      </c>
      <c r="Y604">
        <v>0.2307989330400827</v>
      </c>
      <c r="Z604">
        <v>2.2115561198070477</v>
      </c>
      <c r="AA604">
        <v>0.52520652271954393</v>
      </c>
      <c r="AB604">
        <v>1.0697540493079736</v>
      </c>
      <c r="AC604">
        <v>4.1540607106332192</v>
      </c>
      <c r="AD604">
        <v>0.70062684847041956</v>
      </c>
      <c r="AE604">
        <v>0.97268047860398543</v>
      </c>
      <c r="AF604">
        <v>0.34943888098492554</v>
      </c>
    </row>
    <row r="605" spans="2:32" x14ac:dyDescent="0.25">
      <c r="B605" s="193">
        <v>2021</v>
      </c>
      <c r="C605" t="s">
        <v>545</v>
      </c>
      <c r="D605" t="s">
        <v>120</v>
      </c>
      <c r="E605" t="s">
        <v>127</v>
      </c>
      <c r="F605">
        <v>3.192037792149062E-2</v>
      </c>
      <c r="G605">
        <v>8.566908592091893E-2</v>
      </c>
      <c r="H605">
        <v>4.2999194846280134E-2</v>
      </c>
      <c r="I605">
        <v>5.7107966119843145E-2</v>
      </c>
      <c r="J605">
        <v>4.9324474437027234E-2</v>
      </c>
      <c r="K605">
        <v>0.11486679469074264</v>
      </c>
      <c r="L605">
        <v>0.16907960837770325</v>
      </c>
      <c r="M605">
        <v>0.32829849019854485</v>
      </c>
      <c r="N605">
        <v>0.23666705210435374</v>
      </c>
      <c r="O605">
        <v>0.39556222431526361</v>
      </c>
      <c r="P605">
        <v>0.27245650825908124</v>
      </c>
      <c r="Q605">
        <v>0.36021664777291962</v>
      </c>
      <c r="R605">
        <v>0.81647553600610867</v>
      </c>
      <c r="S605">
        <v>0.17897677061074135</v>
      </c>
      <c r="T605">
        <v>0.60783287205779923</v>
      </c>
      <c r="U605">
        <v>0.13892491233626714</v>
      </c>
      <c r="V605">
        <v>0.26338447809646043</v>
      </c>
      <c r="W605">
        <v>0.1243098994438592</v>
      </c>
      <c r="X605">
        <v>0.18052989128444635</v>
      </c>
      <c r="Y605">
        <v>7.1485202342381815E-2</v>
      </c>
      <c r="Z605">
        <v>0.13277464059946315</v>
      </c>
      <c r="AA605">
        <v>0.24148130613936708</v>
      </c>
      <c r="AB605">
        <v>0.38185564024357044</v>
      </c>
      <c r="AC605">
        <v>1.3490941661088254</v>
      </c>
      <c r="AD605">
        <v>0.32686545213981533</v>
      </c>
      <c r="AE605">
        <v>0.49479381387884769</v>
      </c>
      <c r="AF605">
        <v>0.12405337913862416</v>
      </c>
    </row>
    <row r="606" spans="2:32" x14ac:dyDescent="0.25">
      <c r="B606" s="193">
        <v>2021</v>
      </c>
      <c r="C606" t="s">
        <v>545</v>
      </c>
      <c r="D606" t="s">
        <v>120</v>
      </c>
      <c r="E606" t="s">
        <v>128</v>
      </c>
      <c r="F606">
        <v>4.0728841077158011E-2</v>
      </c>
      <c r="G606">
        <v>0.13941922163998433</v>
      </c>
      <c r="H606">
        <v>7.025351220622858E-2</v>
      </c>
      <c r="I606">
        <v>0.11091178914202759</v>
      </c>
      <c r="J606">
        <v>8.1340019347835107E-2</v>
      </c>
      <c r="K606">
        <v>0.18630648623824927</v>
      </c>
      <c r="L606">
        <v>5.8134235894763409E-3</v>
      </c>
      <c r="M606">
        <v>0</v>
      </c>
      <c r="N606">
        <v>8.2595622171299926E-3</v>
      </c>
      <c r="O606">
        <v>1.28326446643185</v>
      </c>
      <c r="P606">
        <v>0</v>
      </c>
      <c r="Q606">
        <v>0</v>
      </c>
      <c r="R606">
        <v>0</v>
      </c>
      <c r="S606">
        <v>7.0149817441018426E-3</v>
      </c>
      <c r="T606">
        <v>0</v>
      </c>
      <c r="U606">
        <v>3.8099425627787851E-3</v>
      </c>
      <c r="V606">
        <v>0</v>
      </c>
      <c r="W606">
        <v>0.42451416497712846</v>
      </c>
      <c r="X606">
        <v>0</v>
      </c>
      <c r="Y606">
        <v>2.104344245129724E-3</v>
      </c>
      <c r="Z606">
        <v>0.47338021912071365</v>
      </c>
      <c r="AA606">
        <v>0</v>
      </c>
      <c r="AB606">
        <v>1.2563799890644113E-2</v>
      </c>
      <c r="AC606">
        <v>4.4019262441809905E-2</v>
      </c>
      <c r="AD606">
        <v>0</v>
      </c>
      <c r="AE606">
        <v>0</v>
      </c>
      <c r="AF606">
        <v>4.2983956789898383E-3</v>
      </c>
    </row>
    <row r="607" spans="2:32" x14ac:dyDescent="0.25">
      <c r="B607" s="193">
        <v>2021</v>
      </c>
      <c r="C607" t="s">
        <v>545</v>
      </c>
      <c r="D607" t="s">
        <v>120</v>
      </c>
      <c r="E607" t="s">
        <v>543</v>
      </c>
      <c r="F607">
        <v>0</v>
      </c>
      <c r="G607">
        <v>0</v>
      </c>
      <c r="H607">
        <v>0</v>
      </c>
      <c r="I607">
        <v>0</v>
      </c>
      <c r="J607">
        <v>0</v>
      </c>
      <c r="K607">
        <v>0</v>
      </c>
      <c r="L607">
        <v>0</v>
      </c>
      <c r="M607">
        <v>0</v>
      </c>
      <c r="N607">
        <v>0</v>
      </c>
      <c r="O607">
        <v>0</v>
      </c>
      <c r="P607">
        <v>0</v>
      </c>
      <c r="Q607">
        <v>0</v>
      </c>
      <c r="R607">
        <v>0</v>
      </c>
      <c r="S607">
        <v>0</v>
      </c>
      <c r="T607">
        <v>0</v>
      </c>
      <c r="U607">
        <v>0</v>
      </c>
      <c r="V607">
        <v>0</v>
      </c>
      <c r="W607">
        <v>0</v>
      </c>
      <c r="X607">
        <v>0</v>
      </c>
      <c r="Y607">
        <v>0</v>
      </c>
      <c r="Z607">
        <v>0</v>
      </c>
      <c r="AA607">
        <v>0</v>
      </c>
      <c r="AB607">
        <v>0</v>
      </c>
      <c r="AC607">
        <v>0</v>
      </c>
      <c r="AD607">
        <v>0</v>
      </c>
      <c r="AE607">
        <v>0</v>
      </c>
      <c r="AF607">
        <v>0</v>
      </c>
    </row>
    <row r="608" spans="2:32" x14ac:dyDescent="0.25">
      <c r="B608" s="193">
        <v>2021</v>
      </c>
      <c r="C608" t="s">
        <v>545</v>
      </c>
      <c r="D608" t="s">
        <v>120</v>
      </c>
      <c r="E608" t="s">
        <v>544</v>
      </c>
      <c r="F608">
        <v>0</v>
      </c>
      <c r="G608">
        <v>0</v>
      </c>
      <c r="H608">
        <v>0</v>
      </c>
      <c r="I608">
        <v>0</v>
      </c>
      <c r="J608">
        <v>0</v>
      </c>
      <c r="K608">
        <v>0</v>
      </c>
      <c r="L608">
        <v>0</v>
      </c>
      <c r="M608">
        <v>0</v>
      </c>
      <c r="N608">
        <v>0</v>
      </c>
      <c r="O608">
        <v>0</v>
      </c>
      <c r="P608">
        <v>0</v>
      </c>
      <c r="Q608">
        <v>0</v>
      </c>
      <c r="R608">
        <v>0</v>
      </c>
      <c r="S608">
        <v>0</v>
      </c>
      <c r="T608">
        <v>0</v>
      </c>
      <c r="U608">
        <v>0</v>
      </c>
      <c r="V608">
        <v>0</v>
      </c>
      <c r="W608">
        <v>0</v>
      </c>
      <c r="X608">
        <v>0</v>
      </c>
      <c r="Y608">
        <v>0</v>
      </c>
      <c r="Z608">
        <v>0</v>
      </c>
      <c r="AA608">
        <v>0</v>
      </c>
      <c r="AB608">
        <v>0</v>
      </c>
      <c r="AC608">
        <v>0</v>
      </c>
      <c r="AD608">
        <v>0</v>
      </c>
      <c r="AE608">
        <v>0</v>
      </c>
      <c r="AF608">
        <v>0</v>
      </c>
    </row>
    <row r="609" spans="2:32" x14ac:dyDescent="0.25">
      <c r="B609" s="193">
        <v>2021</v>
      </c>
      <c r="C609" t="s">
        <v>545</v>
      </c>
      <c r="D609" t="s">
        <v>119</v>
      </c>
      <c r="E609" t="s">
        <v>542</v>
      </c>
      <c r="F609">
        <v>2.0653449714367868E-2</v>
      </c>
      <c r="G609">
        <v>0.26976711391349051</v>
      </c>
      <c r="H609">
        <v>9.1566737963461139E-2</v>
      </c>
      <c r="I609">
        <v>0.12219998589346129</v>
      </c>
      <c r="J609">
        <v>3.0731875839786219E-2</v>
      </c>
      <c r="K609">
        <v>0.42277681331572048</v>
      </c>
      <c r="L609">
        <v>0.1139340880836545</v>
      </c>
      <c r="M609">
        <v>6.4944295914334718E-2</v>
      </c>
      <c r="N609">
        <v>0.19968368371494097</v>
      </c>
      <c r="O609">
        <v>2.3570992828308697</v>
      </c>
      <c r="P609">
        <v>4.8410786706160731E-2</v>
      </c>
      <c r="Q609">
        <v>3.5768628177650169E-2</v>
      </c>
      <c r="R609">
        <v>0.63608451703350455</v>
      </c>
      <c r="S609">
        <v>1.546779724508745E-2</v>
      </c>
      <c r="T609">
        <v>6.3608961617049389E-2</v>
      </c>
      <c r="U609">
        <v>0.20178311797321793</v>
      </c>
      <c r="V609">
        <v>6.9491851700332744E-2</v>
      </c>
      <c r="W609">
        <v>0.74427049015305147</v>
      </c>
      <c r="X609">
        <v>3.42443631835306E-2</v>
      </c>
      <c r="Y609">
        <v>1.6673842342399211E-2</v>
      </c>
      <c r="Z609">
        <v>0.73774520825831047</v>
      </c>
      <c r="AA609">
        <v>8.5579203102381235E-2</v>
      </c>
      <c r="AB609">
        <v>0.18346429466458605</v>
      </c>
      <c r="AC609">
        <v>1.157800303944422</v>
      </c>
      <c r="AD609">
        <v>7.0255325541225447E-2</v>
      </c>
      <c r="AE609">
        <v>0.12356361929970205</v>
      </c>
      <c r="AF609">
        <v>7.4449478774152603E-2</v>
      </c>
    </row>
    <row r="610" spans="2:32" x14ac:dyDescent="0.25">
      <c r="B610" s="193">
        <v>2021</v>
      </c>
      <c r="C610" t="s">
        <v>545</v>
      </c>
      <c r="D610" t="s">
        <v>119</v>
      </c>
      <c r="E610" t="s">
        <v>123</v>
      </c>
      <c r="F610">
        <v>0.16535426231530306</v>
      </c>
      <c r="G610">
        <v>2.1743066547341035</v>
      </c>
      <c r="H610">
        <v>0.49589560186327492</v>
      </c>
      <c r="I610">
        <v>0.96783163496486369</v>
      </c>
      <c r="J610">
        <v>0.36442082473052384</v>
      </c>
      <c r="K610">
        <v>2.2692328930158294</v>
      </c>
      <c r="L610">
        <v>0.40834946663354282</v>
      </c>
      <c r="M610">
        <v>0.34914588171413141</v>
      </c>
      <c r="N610">
        <v>0.78875428836136419</v>
      </c>
      <c r="O610">
        <v>13.756304419392505</v>
      </c>
      <c r="P610">
        <v>0.15201824083106982</v>
      </c>
      <c r="Q610">
        <v>0.17825288682404633</v>
      </c>
      <c r="R610">
        <v>1.1837791374804572</v>
      </c>
      <c r="S610">
        <v>0.16382302677699251</v>
      </c>
      <c r="T610">
        <v>0.34035995071948372</v>
      </c>
      <c r="U610">
        <v>0.80804037741991941</v>
      </c>
      <c r="V610">
        <v>0.2857727906135632</v>
      </c>
      <c r="W610">
        <v>3.6474803933960338</v>
      </c>
      <c r="X610">
        <v>0.24335167986731004</v>
      </c>
      <c r="Y610">
        <v>0.11592454148757587</v>
      </c>
      <c r="Z610">
        <v>4.8764491153352028</v>
      </c>
      <c r="AA610">
        <v>0.31073098482241579</v>
      </c>
      <c r="AB610">
        <v>1.0909123375942609</v>
      </c>
      <c r="AC610">
        <v>3.7447706958945277</v>
      </c>
      <c r="AD610">
        <v>0.19447247423002229</v>
      </c>
      <c r="AE610">
        <v>0.40759336736097151</v>
      </c>
      <c r="AF610">
        <v>0.25428957173472927</v>
      </c>
    </row>
    <row r="611" spans="2:32" x14ac:dyDescent="0.25">
      <c r="B611" s="193">
        <v>2021</v>
      </c>
      <c r="C611" t="s">
        <v>545</v>
      </c>
      <c r="D611" t="s">
        <v>119</v>
      </c>
      <c r="E611" t="s">
        <v>124</v>
      </c>
      <c r="F611">
        <v>0.17504371355468418</v>
      </c>
      <c r="G611">
        <v>1.1599880453190452</v>
      </c>
      <c r="H611">
        <v>0.30733287146144395</v>
      </c>
      <c r="I611">
        <v>0.67444905301323632</v>
      </c>
      <c r="J611">
        <v>0.3088738891920817</v>
      </c>
      <c r="K611">
        <v>1.3041498519016312</v>
      </c>
      <c r="L611">
        <v>0.4407605629379801</v>
      </c>
      <c r="M611">
        <v>0.29257058125698671</v>
      </c>
      <c r="N611">
        <v>0.68677525949026619</v>
      </c>
      <c r="O611">
        <v>5.2899992630652255</v>
      </c>
      <c r="P611">
        <v>0.15832646335355108</v>
      </c>
      <c r="Q611">
        <v>0.17264754307104735</v>
      </c>
      <c r="R611">
        <v>0.69756015555447004</v>
      </c>
      <c r="S611">
        <v>0.2789570817724375</v>
      </c>
      <c r="T611">
        <v>0.32868474292098926</v>
      </c>
      <c r="U611">
        <v>0.66750905619380962</v>
      </c>
      <c r="V611">
        <v>0.16908509378666844</v>
      </c>
      <c r="W611">
        <v>1.5554956166424025</v>
      </c>
      <c r="X611">
        <v>0.21061894946937848</v>
      </c>
      <c r="Y611">
        <v>0.14360383252856621</v>
      </c>
      <c r="Z611">
        <v>1.7544474229966538</v>
      </c>
      <c r="AA611">
        <v>0.22937202638340709</v>
      </c>
      <c r="AB611">
        <v>0.95376051544177798</v>
      </c>
      <c r="AC611">
        <v>3.5452902293939776</v>
      </c>
      <c r="AD611">
        <v>0.1567164684642656</v>
      </c>
      <c r="AE611">
        <v>0.31047928869319896</v>
      </c>
      <c r="AF611">
        <v>0.29247761582594561</v>
      </c>
    </row>
    <row r="612" spans="2:32" x14ac:dyDescent="0.25">
      <c r="B612" s="193">
        <v>2021</v>
      </c>
      <c r="C612" t="s">
        <v>545</v>
      </c>
      <c r="D612" t="s">
        <v>119</v>
      </c>
      <c r="E612" t="s">
        <v>125</v>
      </c>
      <c r="F612">
        <v>0.40176502306607975</v>
      </c>
      <c r="G612">
        <v>2.0482498917421714</v>
      </c>
      <c r="H612">
        <v>0.75623047769038076</v>
      </c>
      <c r="I612">
        <v>1.317029958760406</v>
      </c>
      <c r="J612">
        <v>0.64799952233150315</v>
      </c>
      <c r="K612">
        <v>2.5515280112040282</v>
      </c>
      <c r="L612">
        <v>0.59510255093998465</v>
      </c>
      <c r="M612">
        <v>0.39947647279386311</v>
      </c>
      <c r="N612">
        <v>0.91436941085884493</v>
      </c>
      <c r="O612">
        <v>9.8784111547714133</v>
      </c>
      <c r="P612">
        <v>0.27038039340279185</v>
      </c>
      <c r="Q612">
        <v>0.30979589416882569</v>
      </c>
      <c r="R612">
        <v>0.95890135725115622</v>
      </c>
      <c r="S612">
        <v>0.51894297918237098</v>
      </c>
      <c r="T612">
        <v>0.5237672919691958</v>
      </c>
      <c r="U612">
        <v>0.60452566990968881</v>
      </c>
      <c r="V612">
        <v>0.25288449464735585</v>
      </c>
      <c r="W612">
        <v>2.810585985937188</v>
      </c>
      <c r="X612">
        <v>0.38797448224041775</v>
      </c>
      <c r="Y612">
        <v>0.26910372962035345</v>
      </c>
      <c r="Z612">
        <v>3.1079856890448618</v>
      </c>
      <c r="AA612">
        <v>0.25836501708955467</v>
      </c>
      <c r="AB612">
        <v>1.2456440858794875</v>
      </c>
      <c r="AC612">
        <v>5.4332821849205812</v>
      </c>
      <c r="AD612">
        <v>0.31400945558527521</v>
      </c>
      <c r="AE612">
        <v>0.48907544611278164</v>
      </c>
      <c r="AF612">
        <v>0.42765407023449897</v>
      </c>
    </row>
    <row r="613" spans="2:32" x14ac:dyDescent="0.25">
      <c r="B613" s="193">
        <v>2021</v>
      </c>
      <c r="C613" t="s">
        <v>545</v>
      </c>
      <c r="D613" t="s">
        <v>119</v>
      </c>
      <c r="E613" t="s">
        <v>126</v>
      </c>
      <c r="F613">
        <v>1.40288639218592</v>
      </c>
      <c r="G613">
        <v>5.5734713164108323</v>
      </c>
      <c r="H613">
        <v>2.4874469928482297</v>
      </c>
      <c r="I613">
        <v>3.2759678713578677</v>
      </c>
      <c r="J613">
        <v>2.4116590408876366</v>
      </c>
      <c r="K613">
        <v>6.7124247293811656</v>
      </c>
      <c r="L613">
        <v>1.3914375469523677</v>
      </c>
      <c r="M613">
        <v>2.195870458432307</v>
      </c>
      <c r="N613">
        <v>1.8839065980886192</v>
      </c>
      <c r="O613">
        <v>18.040238896086812</v>
      </c>
      <c r="P613">
        <v>1.7025647366636818</v>
      </c>
      <c r="Q613">
        <v>2.1372155399952595</v>
      </c>
      <c r="R613">
        <v>5.0061526862132339</v>
      </c>
      <c r="S613">
        <v>1.1374532879840031</v>
      </c>
      <c r="T613">
        <v>3.3042685657052298</v>
      </c>
      <c r="U613">
        <v>1.0524808435796997</v>
      </c>
      <c r="V613">
        <v>1.4438086280657305</v>
      </c>
      <c r="W613">
        <v>5.5114560832638793</v>
      </c>
      <c r="X613">
        <v>2.4433681714979825</v>
      </c>
      <c r="Y613">
        <v>0.5970685631289494</v>
      </c>
      <c r="Z613">
        <v>5.6914081079041718</v>
      </c>
      <c r="AA613">
        <v>1.5352249567226828</v>
      </c>
      <c r="AB613">
        <v>2.7674153632710325</v>
      </c>
      <c r="AC613">
        <v>10.746406090263225</v>
      </c>
      <c r="AD613">
        <v>2.0479940301429234</v>
      </c>
      <c r="AE613">
        <v>2.8432307693695629</v>
      </c>
      <c r="AF613">
        <v>0.90398585393296993</v>
      </c>
    </row>
    <row r="614" spans="2:32" x14ac:dyDescent="0.25">
      <c r="B614" s="193">
        <v>2021</v>
      </c>
      <c r="C614" t="s">
        <v>545</v>
      </c>
      <c r="D614" t="s">
        <v>119</v>
      </c>
      <c r="E614" t="s">
        <v>127</v>
      </c>
      <c r="F614">
        <v>6.594975314365831</v>
      </c>
      <c r="G614">
        <v>17.69983764735959</v>
      </c>
      <c r="H614">
        <v>8.8839370651029341</v>
      </c>
      <c r="I614">
        <v>11.798908764186024</v>
      </c>
      <c r="J614">
        <v>10.190784460833616</v>
      </c>
      <c r="K614">
        <v>23.732290303359914</v>
      </c>
      <c r="L614">
        <v>4.2908339131827686</v>
      </c>
      <c r="M614">
        <v>6.3987441681427848</v>
      </c>
      <c r="N614">
        <v>6.006040722745543</v>
      </c>
      <c r="O614">
        <v>54.208552051124983</v>
      </c>
      <c r="P614">
        <v>5.3103487994751344</v>
      </c>
      <c r="Q614">
        <v>7.0208491449685297</v>
      </c>
      <c r="R614">
        <v>15.913621994699923</v>
      </c>
      <c r="S614">
        <v>4.542000093192633</v>
      </c>
      <c r="T614">
        <v>11.847045178103475</v>
      </c>
      <c r="U614">
        <v>3.5255802338196514</v>
      </c>
      <c r="V614">
        <v>5.1335292226894529</v>
      </c>
      <c r="W614">
        <v>17.035650120881701</v>
      </c>
      <c r="X614">
        <v>6.4672940531364809</v>
      </c>
      <c r="Y614">
        <v>1.8141225511726062</v>
      </c>
      <c r="Z614">
        <v>18.195673331710712</v>
      </c>
      <c r="AA614">
        <v>4.7066226178509121</v>
      </c>
      <c r="AB614">
        <v>9.6905779876013671</v>
      </c>
      <c r="AC614">
        <v>34.236766074625855</v>
      </c>
      <c r="AD614">
        <v>8.054778616610216</v>
      </c>
      <c r="AE614">
        <v>9.6438428001166479</v>
      </c>
      <c r="AF614">
        <v>3.1481764794714442</v>
      </c>
    </row>
    <row r="615" spans="2:32" x14ac:dyDescent="0.25">
      <c r="B615" s="193">
        <v>2021</v>
      </c>
      <c r="C615" t="s">
        <v>545</v>
      </c>
      <c r="D615" t="s">
        <v>119</v>
      </c>
      <c r="E615" t="s">
        <v>128</v>
      </c>
      <c r="F615">
        <v>0.72572867386404294</v>
      </c>
      <c r="G615">
        <v>2.4842476278729198</v>
      </c>
      <c r="H615">
        <v>1.2518153450801615</v>
      </c>
      <c r="I615">
        <v>1.9762866686396918</v>
      </c>
      <c r="J615">
        <v>1.4493607677554627</v>
      </c>
      <c r="K615">
        <v>3.3197104463103169</v>
      </c>
      <c r="L615">
        <v>1.8179533302709894</v>
      </c>
      <c r="M615">
        <v>3.2508920028191319</v>
      </c>
      <c r="N615">
        <v>2.58290117829939</v>
      </c>
      <c r="O615">
        <v>21.875946469656007</v>
      </c>
      <c r="P615">
        <v>1.939066367682271</v>
      </c>
      <c r="Q615">
        <v>4.0764927960272459</v>
      </c>
      <c r="R615">
        <v>8.2229977926217757</v>
      </c>
      <c r="S615">
        <v>2.1937003604151424</v>
      </c>
      <c r="T615">
        <v>5.2424524219881841</v>
      </c>
      <c r="U615">
        <v>1.1914318066694993</v>
      </c>
      <c r="V615">
        <v>2.9308364542299978</v>
      </c>
      <c r="W615">
        <v>7.2367383275811799</v>
      </c>
      <c r="X615">
        <v>3.3389127282314051</v>
      </c>
      <c r="Y615">
        <v>0.65806311368664172</v>
      </c>
      <c r="Z615">
        <v>8.0697631736604443</v>
      </c>
      <c r="AA615">
        <v>2.2978890480470109</v>
      </c>
      <c r="AB615">
        <v>3.9289072094112045</v>
      </c>
      <c r="AC615">
        <v>13.76554856539698</v>
      </c>
      <c r="AD615">
        <v>3.9490393688169134</v>
      </c>
      <c r="AE615">
        <v>4.7294922897224749</v>
      </c>
      <c r="AF615">
        <v>1.3441791431795354</v>
      </c>
    </row>
    <row r="616" spans="2:32" x14ac:dyDescent="0.25">
      <c r="B616" s="193">
        <v>2021</v>
      </c>
      <c r="C616" t="s">
        <v>545</v>
      </c>
      <c r="D616" t="s">
        <v>119</v>
      </c>
      <c r="E616" t="s">
        <v>543</v>
      </c>
      <c r="F616">
        <v>0.59186400978182763</v>
      </c>
      <c r="G616">
        <v>2.2009589924393334</v>
      </c>
      <c r="H616">
        <v>0.95045003524085603</v>
      </c>
      <c r="I616">
        <v>1.8926812062603602</v>
      </c>
      <c r="J616">
        <v>1.1258649582035218</v>
      </c>
      <c r="K616">
        <v>2.8199319092679489</v>
      </c>
      <c r="L616">
        <v>0</v>
      </c>
      <c r="M616">
        <v>0.84321384204392191</v>
      </c>
      <c r="N616">
        <v>0</v>
      </c>
      <c r="O616">
        <v>0</v>
      </c>
      <c r="P616">
        <v>0.51519762449134898</v>
      </c>
      <c r="Q616">
        <v>1.1301176603014096</v>
      </c>
      <c r="R616">
        <v>2.4863517379839624</v>
      </c>
      <c r="S616">
        <v>0</v>
      </c>
      <c r="T616">
        <v>1.3234341148163788</v>
      </c>
      <c r="U616">
        <v>0</v>
      </c>
      <c r="V616">
        <v>0.78308228728065088</v>
      </c>
      <c r="W616">
        <v>0</v>
      </c>
      <c r="X616">
        <v>0.89779491721733873</v>
      </c>
      <c r="Y616">
        <v>0</v>
      </c>
      <c r="Z616">
        <v>0</v>
      </c>
      <c r="AA616">
        <v>0.57797493138784584</v>
      </c>
      <c r="AB616">
        <v>0</v>
      </c>
      <c r="AC616">
        <v>0</v>
      </c>
      <c r="AD616">
        <v>0.92825425879525281</v>
      </c>
      <c r="AE616">
        <v>1.0702966938716547</v>
      </c>
      <c r="AF616">
        <v>0</v>
      </c>
    </row>
    <row r="617" spans="2:32" x14ac:dyDescent="0.25">
      <c r="B617" s="193">
        <v>2021</v>
      </c>
      <c r="C617" t="s">
        <v>545</v>
      </c>
      <c r="D617" t="s">
        <v>119</v>
      </c>
      <c r="E617" t="s">
        <v>544</v>
      </c>
      <c r="F617">
        <v>0.18480732492093849</v>
      </c>
      <c r="G617">
        <v>1.1406302812790088</v>
      </c>
      <c r="H617">
        <v>0.7316519684120939</v>
      </c>
      <c r="I617">
        <v>1.0772899450830238</v>
      </c>
      <c r="J617">
        <v>0.79841486820475016</v>
      </c>
      <c r="K617">
        <v>1.7411981279410951</v>
      </c>
      <c r="L617">
        <v>0</v>
      </c>
      <c r="M617">
        <v>0.43738602432656509</v>
      </c>
      <c r="N617">
        <v>0</v>
      </c>
      <c r="O617">
        <v>0</v>
      </c>
      <c r="P617">
        <v>0.3638955758377872</v>
      </c>
      <c r="Q617">
        <v>0.49730478376611192</v>
      </c>
      <c r="R617">
        <v>1.2959128874897856</v>
      </c>
      <c r="S617">
        <v>0</v>
      </c>
      <c r="T617">
        <v>0.64085355314199666</v>
      </c>
      <c r="U617">
        <v>0</v>
      </c>
      <c r="V617">
        <v>0.49900164556917709</v>
      </c>
      <c r="W617">
        <v>0</v>
      </c>
      <c r="X617">
        <v>0.33509605283197791</v>
      </c>
      <c r="Y617">
        <v>0</v>
      </c>
      <c r="Z617">
        <v>0</v>
      </c>
      <c r="AA617">
        <v>0.34798884875030217</v>
      </c>
      <c r="AB617">
        <v>0</v>
      </c>
      <c r="AC617">
        <v>0</v>
      </c>
      <c r="AD617">
        <v>0.66627298359723808</v>
      </c>
      <c r="AE617">
        <v>0.40772504691902256</v>
      </c>
      <c r="AF617">
        <v>0</v>
      </c>
    </row>
    <row r="618" spans="2:32" x14ac:dyDescent="0.25">
      <c r="B618" s="193">
        <v>2021</v>
      </c>
      <c r="C618" t="s">
        <v>545</v>
      </c>
      <c r="D618" t="s">
        <v>121</v>
      </c>
      <c r="E618" t="s">
        <v>542</v>
      </c>
      <c r="F618">
        <v>0.61957463179245975</v>
      </c>
      <c r="G618">
        <v>8.0926364643283542</v>
      </c>
      <c r="H618">
        <v>2.746874190159204</v>
      </c>
      <c r="I618">
        <v>3.6658288233715703</v>
      </c>
      <c r="J618">
        <v>0.92191333269043207</v>
      </c>
      <c r="K618">
        <v>12.682713641695095</v>
      </c>
      <c r="L618">
        <v>1.8393280888643755</v>
      </c>
      <c r="M618">
        <v>0.36101226036656953</v>
      </c>
      <c r="N618">
        <v>3.2236516263256338</v>
      </c>
      <c r="O618">
        <v>24.259050014021998</v>
      </c>
      <c r="P618">
        <v>0.26910581274093709</v>
      </c>
      <c r="Q618">
        <v>0.19883059977519413</v>
      </c>
      <c r="R618">
        <v>3.5358657145401065</v>
      </c>
      <c r="S618">
        <v>0.24970888365612826</v>
      </c>
      <c r="T618">
        <v>0.3535894059615598</v>
      </c>
      <c r="U618">
        <v>3.2575444538974634</v>
      </c>
      <c r="V618">
        <v>0.38629120704437714</v>
      </c>
      <c r="W618">
        <v>7.6599637427657195</v>
      </c>
      <c r="X618">
        <v>0.19035751767956874</v>
      </c>
      <c r="Y618">
        <v>0.2691790234644526</v>
      </c>
      <c r="Z618">
        <v>7.5928061389290242</v>
      </c>
      <c r="AA618">
        <v>0.47571755328771104</v>
      </c>
      <c r="AB618">
        <v>2.961809201759662</v>
      </c>
      <c r="AC618">
        <v>18.691285954534315</v>
      </c>
      <c r="AD618">
        <v>0.39053520435239292</v>
      </c>
      <c r="AE618">
        <v>0.68686527237588724</v>
      </c>
      <c r="AF618">
        <v>1.2018968143236197</v>
      </c>
    </row>
    <row r="619" spans="2:32" x14ac:dyDescent="0.25">
      <c r="B619" s="193">
        <v>2021</v>
      </c>
      <c r="C619" t="s">
        <v>545</v>
      </c>
      <c r="D619" t="s">
        <v>121</v>
      </c>
      <c r="E619" t="s">
        <v>123</v>
      </c>
      <c r="F619">
        <v>3.6544371442647101</v>
      </c>
      <c r="G619">
        <v>54.013864874064417</v>
      </c>
      <c r="H619">
        <v>10.033938102500457</v>
      </c>
      <c r="I619">
        <v>24.042757279897064</v>
      </c>
      <c r="J619">
        <v>9.0528983763317239</v>
      </c>
      <c r="K619">
        <v>53.205090641800361</v>
      </c>
      <c r="L619">
        <v>11.662840121741235</v>
      </c>
      <c r="M619">
        <v>5.9474503428792236</v>
      </c>
      <c r="N619">
        <v>22.527555224534566</v>
      </c>
      <c r="O619">
        <v>89.947171300393023</v>
      </c>
      <c r="P619">
        <v>2.5895219903951365</v>
      </c>
      <c r="Q619">
        <v>3.0364104186367022</v>
      </c>
      <c r="R619">
        <v>20.164830822395068</v>
      </c>
      <c r="S619">
        <v>4.6789378355535538</v>
      </c>
      <c r="T619">
        <v>5.7977882931649622</v>
      </c>
      <c r="U619">
        <v>23.078383844730737</v>
      </c>
      <c r="V619">
        <v>4.8679350682182143</v>
      </c>
      <c r="W619">
        <v>27.813485822697842</v>
      </c>
      <c r="X619">
        <v>4.1453217914570306</v>
      </c>
      <c r="Y619">
        <v>3.3109125982257344</v>
      </c>
      <c r="Z619">
        <v>37.184860151695567</v>
      </c>
      <c r="AA619">
        <v>5.2930800533926998</v>
      </c>
      <c r="AB619">
        <v>31.157469813998183</v>
      </c>
      <c r="AC619">
        <v>106.95412994868349</v>
      </c>
      <c r="AD619">
        <v>3.3126994878516531</v>
      </c>
      <c r="AE619">
        <v>6.9430614520354297</v>
      </c>
      <c r="AF619">
        <v>7.2627464025309525</v>
      </c>
    </row>
    <row r="620" spans="2:32" x14ac:dyDescent="0.25">
      <c r="B620" s="193">
        <v>2021</v>
      </c>
      <c r="C620" t="s">
        <v>545</v>
      </c>
      <c r="D620" t="s">
        <v>121</v>
      </c>
      <c r="E620" t="s">
        <v>124</v>
      </c>
      <c r="F620">
        <v>7.1034002249897217</v>
      </c>
      <c r="G620">
        <v>55.067861816755297</v>
      </c>
      <c r="H620">
        <v>11.418389115719171</v>
      </c>
      <c r="I620">
        <v>32.017974153827758</v>
      </c>
      <c r="J620">
        <v>14.663103397893341</v>
      </c>
      <c r="K620">
        <v>56.14567115940325</v>
      </c>
      <c r="L620">
        <v>11.766960224824874</v>
      </c>
      <c r="M620">
        <v>11.034812933133413</v>
      </c>
      <c r="N620">
        <v>18.334800890416474</v>
      </c>
      <c r="O620">
        <v>77.498051422684611</v>
      </c>
      <c r="P620">
        <v>5.9715604281362333</v>
      </c>
      <c r="Q620">
        <v>6.5117050831596739</v>
      </c>
      <c r="R620">
        <v>26.309705483989777</v>
      </c>
      <c r="S620">
        <v>7.4473016908987226</v>
      </c>
      <c r="T620">
        <v>12.39692192060253</v>
      </c>
      <c r="U620">
        <v>17.820452132983078</v>
      </c>
      <c r="V620">
        <v>6.3773410563050152</v>
      </c>
      <c r="W620">
        <v>22.787882056615526</v>
      </c>
      <c r="X620">
        <v>7.4392297556579372</v>
      </c>
      <c r="Y620">
        <v>3.833783526893765</v>
      </c>
      <c r="Z620">
        <v>25.702509555172824</v>
      </c>
      <c r="AA620">
        <v>8.6511685226868487</v>
      </c>
      <c r="AB620">
        <v>25.462491413486671</v>
      </c>
      <c r="AC620">
        <v>94.648415994080835</v>
      </c>
      <c r="AD620">
        <v>5.9108366453476942</v>
      </c>
      <c r="AE620">
        <v>11.710271263850652</v>
      </c>
      <c r="AF620">
        <v>7.8082586362423259</v>
      </c>
    </row>
    <row r="621" spans="2:32" x14ac:dyDescent="0.25">
      <c r="B621" s="193">
        <v>2021</v>
      </c>
      <c r="C621" t="s">
        <v>545</v>
      </c>
      <c r="D621" t="s">
        <v>121</v>
      </c>
      <c r="E621" t="s">
        <v>125</v>
      </c>
      <c r="F621">
        <v>3.2318969139055622</v>
      </c>
      <c r="G621">
        <v>17.810847498444176</v>
      </c>
      <c r="H621">
        <v>5.5694923252029209</v>
      </c>
      <c r="I621">
        <v>11.452420840316382</v>
      </c>
      <c r="J621">
        <v>5.634771771668122</v>
      </c>
      <c r="K621">
        <v>21.77482784506811</v>
      </c>
      <c r="L621">
        <v>6.1251574053721356</v>
      </c>
      <c r="M621">
        <v>6.097251289653677</v>
      </c>
      <c r="N621">
        <v>9.4112461109793344</v>
      </c>
      <c r="O621">
        <v>48.17855707531038</v>
      </c>
      <c r="P621">
        <v>4.1268442940892189</v>
      </c>
      <c r="Q621">
        <v>4.7284472150253372</v>
      </c>
      <c r="R621">
        <v>14.635811957234475</v>
      </c>
      <c r="S621">
        <v>5.3412767713464824</v>
      </c>
      <c r="T621">
        <v>7.9943150947102639</v>
      </c>
      <c r="U621">
        <v>6.2221458771032996</v>
      </c>
      <c r="V621">
        <v>3.8598025569271925</v>
      </c>
      <c r="W621">
        <v>13.707667682280801</v>
      </c>
      <c r="X621">
        <v>3.768269903004049</v>
      </c>
      <c r="Y621">
        <v>2.7697792585392529</v>
      </c>
      <c r="Z621">
        <v>15.158132574444425</v>
      </c>
      <c r="AA621">
        <v>3.943452345599268</v>
      </c>
      <c r="AB621">
        <v>11.832177895421424</v>
      </c>
      <c r="AC621">
        <v>47.399000177406464</v>
      </c>
      <c r="AD621">
        <v>4.4337424766860813</v>
      </c>
      <c r="AE621">
        <v>7.4648098139383512</v>
      </c>
      <c r="AF621">
        <v>4.4016757970485401</v>
      </c>
    </row>
    <row r="622" spans="2:32" x14ac:dyDescent="0.25">
      <c r="B622" s="193">
        <v>2021</v>
      </c>
      <c r="C622" t="s">
        <v>545</v>
      </c>
      <c r="D622" t="s">
        <v>121</v>
      </c>
      <c r="E622" t="s">
        <v>126</v>
      </c>
      <c r="F622">
        <v>0.36348755648522102</v>
      </c>
      <c r="G622">
        <v>1.8907934186283906</v>
      </c>
      <c r="H622">
        <v>0.59006103787504582</v>
      </c>
      <c r="I622">
        <v>1.111368147273502</v>
      </c>
      <c r="J622">
        <v>0.81815241949114137</v>
      </c>
      <c r="K622">
        <v>1.8450812221926551</v>
      </c>
      <c r="L622">
        <v>0.80861146581492127</v>
      </c>
      <c r="M622">
        <v>0.98533862571979414</v>
      </c>
      <c r="N622">
        <v>1.0948019040275245</v>
      </c>
      <c r="O622">
        <v>4.2430881377786296</v>
      </c>
      <c r="P622">
        <v>0.75344803569166496</v>
      </c>
      <c r="Q622">
        <v>0.95901878681375563</v>
      </c>
      <c r="R622">
        <v>2.2463782364914344</v>
      </c>
      <c r="S622">
        <v>0.66101261426161018</v>
      </c>
      <c r="T622">
        <v>1.4827028775939406</v>
      </c>
      <c r="U622">
        <v>0.61163225006622535</v>
      </c>
      <c r="V622">
        <v>0.64787082676831975</v>
      </c>
      <c r="W622">
        <v>1.5117599772815771</v>
      </c>
      <c r="X622">
        <v>0.57150883601316771</v>
      </c>
      <c r="Y622">
        <v>0.34697675586027305</v>
      </c>
      <c r="Z622">
        <v>1.5611197589022776</v>
      </c>
      <c r="AA622">
        <v>0.68889147955832908</v>
      </c>
      <c r="AB622">
        <v>1.4225348980377139</v>
      </c>
      <c r="AC622">
        <v>5.0732706185265144</v>
      </c>
      <c r="AD622">
        <v>0.6963885512795992</v>
      </c>
      <c r="AE622">
        <v>1.2232266092427091</v>
      </c>
      <c r="AF622">
        <v>0.52533678426726793</v>
      </c>
    </row>
    <row r="623" spans="2:32" x14ac:dyDescent="0.25">
      <c r="B623" s="193">
        <v>2021</v>
      </c>
      <c r="C623" t="s">
        <v>545</v>
      </c>
      <c r="D623" t="s">
        <v>121</v>
      </c>
      <c r="E623" t="s">
        <v>127</v>
      </c>
      <c r="F623">
        <v>0</v>
      </c>
      <c r="G623">
        <v>0</v>
      </c>
      <c r="H623">
        <v>0</v>
      </c>
      <c r="I623">
        <v>0</v>
      </c>
      <c r="J623">
        <v>0</v>
      </c>
      <c r="K623">
        <v>0</v>
      </c>
      <c r="L623">
        <v>0.12919793063744417</v>
      </c>
      <c r="M623">
        <v>0</v>
      </c>
      <c r="N623">
        <v>0.1808431760359985</v>
      </c>
      <c r="O623">
        <v>1.9382601094208112</v>
      </c>
      <c r="P623">
        <v>0</v>
      </c>
      <c r="Q623">
        <v>0</v>
      </c>
      <c r="R623">
        <v>0</v>
      </c>
      <c r="S623">
        <v>0.13676059825869363</v>
      </c>
      <c r="T623">
        <v>0</v>
      </c>
      <c r="U623">
        <v>0.10615597800379686</v>
      </c>
      <c r="V623">
        <v>0</v>
      </c>
      <c r="W623">
        <v>0.71036194264574815</v>
      </c>
      <c r="X623">
        <v>0</v>
      </c>
      <c r="Y623">
        <v>5.4623619621848127E-2</v>
      </c>
      <c r="Z623">
        <v>0.75873323083912192</v>
      </c>
      <c r="AA623">
        <v>0</v>
      </c>
      <c r="AB623">
        <v>0.27919475129064086</v>
      </c>
      <c r="AC623">
        <v>0.90591302395657536</v>
      </c>
      <c r="AD623">
        <v>0</v>
      </c>
      <c r="AE623">
        <v>0</v>
      </c>
      <c r="AF623">
        <v>9.4792269908084842E-2</v>
      </c>
    </row>
    <row r="624" spans="2:32" x14ac:dyDescent="0.25">
      <c r="B624" s="193">
        <v>2021</v>
      </c>
      <c r="C624" t="s">
        <v>545</v>
      </c>
      <c r="D624" t="s">
        <v>121</v>
      </c>
      <c r="E624" t="s">
        <v>128</v>
      </c>
      <c r="F624">
        <v>0</v>
      </c>
      <c r="G624">
        <v>0</v>
      </c>
      <c r="H624">
        <v>0</v>
      </c>
      <c r="I624">
        <v>0</v>
      </c>
      <c r="J624">
        <v>0</v>
      </c>
      <c r="K624">
        <v>0</v>
      </c>
      <c r="L624">
        <v>0</v>
      </c>
      <c r="M624">
        <v>0.25334388024293047</v>
      </c>
      <c r="N624">
        <v>0</v>
      </c>
      <c r="O624">
        <v>0.70051348642811628</v>
      </c>
      <c r="P624">
        <v>0.14280670170765716</v>
      </c>
      <c r="Q624">
        <v>0.3176834240670881</v>
      </c>
      <c r="R624">
        <v>0.63402278848502691</v>
      </c>
      <c r="S624">
        <v>0</v>
      </c>
      <c r="T624">
        <v>0.40854732714088521</v>
      </c>
      <c r="U624">
        <v>0</v>
      </c>
      <c r="V624">
        <v>0.22840176758507041</v>
      </c>
      <c r="W624">
        <v>0.27025220232773239</v>
      </c>
      <c r="X624">
        <v>0.12997066734959142</v>
      </c>
      <c r="Y624">
        <v>0</v>
      </c>
      <c r="Z624">
        <v>0.30136107887624897</v>
      </c>
      <c r="AA624">
        <v>0.17907581282156568</v>
      </c>
      <c r="AB624">
        <v>0</v>
      </c>
      <c r="AC624">
        <v>0</v>
      </c>
      <c r="AD624">
        <v>0.22347072795152539</v>
      </c>
      <c r="AE624">
        <v>0.33862231566833439</v>
      </c>
      <c r="AF624">
        <v>0</v>
      </c>
    </row>
    <row r="625" spans="2:32" x14ac:dyDescent="0.25">
      <c r="B625" s="193">
        <v>2021</v>
      </c>
      <c r="C625" t="s">
        <v>545</v>
      </c>
      <c r="D625" t="s">
        <v>121</v>
      </c>
      <c r="E625" t="s">
        <v>543</v>
      </c>
      <c r="F625">
        <v>0</v>
      </c>
      <c r="G625">
        <v>0</v>
      </c>
      <c r="H625">
        <v>0</v>
      </c>
      <c r="I625">
        <v>0</v>
      </c>
      <c r="J625">
        <v>0</v>
      </c>
      <c r="K625">
        <v>0</v>
      </c>
      <c r="L625">
        <v>0</v>
      </c>
      <c r="M625">
        <v>0</v>
      </c>
      <c r="N625">
        <v>0</v>
      </c>
      <c r="O625">
        <v>0</v>
      </c>
      <c r="P625">
        <v>0</v>
      </c>
      <c r="Q625">
        <v>0</v>
      </c>
      <c r="R625">
        <v>0</v>
      </c>
      <c r="S625">
        <v>0</v>
      </c>
      <c r="T625">
        <v>0</v>
      </c>
      <c r="U625">
        <v>0</v>
      </c>
      <c r="V625">
        <v>0</v>
      </c>
      <c r="W625">
        <v>0</v>
      </c>
      <c r="X625">
        <v>0</v>
      </c>
      <c r="Y625">
        <v>0</v>
      </c>
      <c r="Z625">
        <v>0</v>
      </c>
      <c r="AA625">
        <v>0</v>
      </c>
      <c r="AB625">
        <v>0</v>
      </c>
      <c r="AC625">
        <v>0</v>
      </c>
      <c r="AD625">
        <v>0</v>
      </c>
      <c r="AE625">
        <v>0</v>
      </c>
      <c r="AF625">
        <v>0</v>
      </c>
    </row>
    <row r="626" spans="2:32" x14ac:dyDescent="0.25">
      <c r="B626" s="193">
        <v>2021</v>
      </c>
      <c r="C626" t="s">
        <v>545</v>
      </c>
      <c r="D626" t="s">
        <v>121</v>
      </c>
      <c r="E626" t="s">
        <v>544</v>
      </c>
      <c r="F626">
        <v>0</v>
      </c>
      <c r="G626">
        <v>0</v>
      </c>
      <c r="H626">
        <v>0</v>
      </c>
      <c r="I626">
        <v>0</v>
      </c>
      <c r="J626">
        <v>0</v>
      </c>
      <c r="K626">
        <v>0</v>
      </c>
      <c r="L626">
        <v>0</v>
      </c>
      <c r="M626">
        <v>0</v>
      </c>
      <c r="N626">
        <v>0</v>
      </c>
      <c r="O626">
        <v>0</v>
      </c>
      <c r="P626">
        <v>0</v>
      </c>
      <c r="Q626">
        <v>0</v>
      </c>
      <c r="R626">
        <v>0</v>
      </c>
      <c r="S626">
        <v>0</v>
      </c>
      <c r="T626">
        <v>0</v>
      </c>
      <c r="U626">
        <v>0</v>
      </c>
      <c r="V626">
        <v>0</v>
      </c>
      <c r="W626">
        <v>0</v>
      </c>
      <c r="X626">
        <v>0</v>
      </c>
      <c r="Y626">
        <v>0</v>
      </c>
      <c r="Z626">
        <v>0</v>
      </c>
      <c r="AA626">
        <v>0</v>
      </c>
      <c r="AB626">
        <v>0</v>
      </c>
      <c r="AC626">
        <v>0</v>
      </c>
      <c r="AD626">
        <v>0</v>
      </c>
      <c r="AE626">
        <v>0</v>
      </c>
      <c r="AF626">
        <v>0</v>
      </c>
    </row>
    <row r="627" spans="2:32" x14ac:dyDescent="0.25">
      <c r="B627" s="193">
        <v>2021</v>
      </c>
      <c r="C627" t="s">
        <v>545</v>
      </c>
      <c r="D627" t="s">
        <v>131</v>
      </c>
      <c r="E627" t="s">
        <v>542</v>
      </c>
      <c r="F627">
        <v>0</v>
      </c>
      <c r="G627">
        <v>0</v>
      </c>
      <c r="H627">
        <v>0</v>
      </c>
      <c r="I627">
        <v>0</v>
      </c>
      <c r="J627">
        <v>0</v>
      </c>
      <c r="K627">
        <v>0</v>
      </c>
      <c r="L627">
        <v>0</v>
      </c>
      <c r="M627">
        <v>0</v>
      </c>
      <c r="N627">
        <v>0</v>
      </c>
      <c r="O627">
        <v>0</v>
      </c>
      <c r="P627">
        <v>0</v>
      </c>
      <c r="Q627">
        <v>0</v>
      </c>
      <c r="R627">
        <v>0</v>
      </c>
      <c r="S627">
        <v>0</v>
      </c>
      <c r="T627">
        <v>0</v>
      </c>
      <c r="U627">
        <v>0</v>
      </c>
      <c r="V627">
        <v>0</v>
      </c>
      <c r="W627">
        <v>0</v>
      </c>
      <c r="X627">
        <v>0</v>
      </c>
      <c r="Y627">
        <v>0</v>
      </c>
      <c r="Z627">
        <v>0</v>
      </c>
      <c r="AA627">
        <v>0</v>
      </c>
      <c r="AB627">
        <v>0</v>
      </c>
      <c r="AC627">
        <v>0</v>
      </c>
      <c r="AD627">
        <v>0</v>
      </c>
      <c r="AE627">
        <v>0</v>
      </c>
      <c r="AF627">
        <v>0</v>
      </c>
    </row>
    <row r="628" spans="2:32" x14ac:dyDescent="0.25">
      <c r="B628" s="193">
        <v>2021</v>
      </c>
      <c r="C628" t="s">
        <v>545</v>
      </c>
      <c r="D628" t="s">
        <v>131</v>
      </c>
      <c r="E628" t="s">
        <v>123</v>
      </c>
      <c r="F628">
        <v>0</v>
      </c>
      <c r="G628">
        <v>0</v>
      </c>
      <c r="H628">
        <v>0</v>
      </c>
      <c r="I628">
        <v>0</v>
      </c>
      <c r="J628">
        <v>0</v>
      </c>
      <c r="K628">
        <v>0</v>
      </c>
      <c r="L628">
        <v>0</v>
      </c>
      <c r="M628">
        <v>0</v>
      </c>
      <c r="N628">
        <v>0</v>
      </c>
      <c r="O628">
        <v>0</v>
      </c>
      <c r="P628">
        <v>0</v>
      </c>
      <c r="Q628">
        <v>0</v>
      </c>
      <c r="R628">
        <v>0</v>
      </c>
      <c r="S628">
        <v>0</v>
      </c>
      <c r="T628">
        <v>0</v>
      </c>
      <c r="U628">
        <v>0</v>
      </c>
      <c r="V628">
        <v>0</v>
      </c>
      <c r="W628">
        <v>0</v>
      </c>
      <c r="X628">
        <v>0</v>
      </c>
      <c r="Y628">
        <v>0</v>
      </c>
      <c r="Z628">
        <v>0</v>
      </c>
      <c r="AA628">
        <v>0</v>
      </c>
      <c r="AB628">
        <v>0</v>
      </c>
      <c r="AC628">
        <v>0</v>
      </c>
      <c r="AD628">
        <v>0</v>
      </c>
      <c r="AE628">
        <v>0</v>
      </c>
      <c r="AF628">
        <v>0</v>
      </c>
    </row>
    <row r="629" spans="2:32" x14ac:dyDescent="0.25">
      <c r="B629" s="193">
        <v>2021</v>
      </c>
      <c r="C629" t="s">
        <v>545</v>
      </c>
      <c r="D629" t="s">
        <v>131</v>
      </c>
      <c r="E629" t="s">
        <v>124</v>
      </c>
      <c r="F629">
        <v>0</v>
      </c>
      <c r="G629">
        <v>0</v>
      </c>
      <c r="H629">
        <v>0</v>
      </c>
      <c r="I629">
        <v>0</v>
      </c>
      <c r="J629">
        <v>0</v>
      </c>
      <c r="K629">
        <v>0</v>
      </c>
      <c r="L629">
        <v>0</v>
      </c>
      <c r="M629">
        <v>0</v>
      </c>
      <c r="N629">
        <v>0</v>
      </c>
      <c r="O629">
        <v>0</v>
      </c>
      <c r="P629">
        <v>0</v>
      </c>
      <c r="Q629">
        <v>0</v>
      </c>
      <c r="R629">
        <v>0</v>
      </c>
      <c r="S629">
        <v>0</v>
      </c>
      <c r="T629">
        <v>0</v>
      </c>
      <c r="U629">
        <v>0</v>
      </c>
      <c r="V629">
        <v>0</v>
      </c>
      <c r="W629">
        <v>0</v>
      </c>
      <c r="X629">
        <v>0</v>
      </c>
      <c r="Y629">
        <v>0</v>
      </c>
      <c r="Z629">
        <v>0</v>
      </c>
      <c r="AA629">
        <v>0</v>
      </c>
      <c r="AB629">
        <v>0</v>
      </c>
      <c r="AC629">
        <v>0</v>
      </c>
      <c r="AD629">
        <v>0</v>
      </c>
      <c r="AE629">
        <v>0</v>
      </c>
      <c r="AF629">
        <v>0</v>
      </c>
    </row>
    <row r="630" spans="2:32" x14ac:dyDescent="0.25">
      <c r="B630" s="193">
        <v>2021</v>
      </c>
      <c r="C630" t="s">
        <v>545</v>
      </c>
      <c r="D630" t="s">
        <v>131</v>
      </c>
      <c r="E630" t="s">
        <v>125</v>
      </c>
      <c r="F630">
        <v>0</v>
      </c>
      <c r="G630">
        <v>0</v>
      </c>
      <c r="H630">
        <v>0</v>
      </c>
      <c r="I630">
        <v>0</v>
      </c>
      <c r="J630">
        <v>0</v>
      </c>
      <c r="K630">
        <v>0</v>
      </c>
      <c r="L630">
        <v>0</v>
      </c>
      <c r="M630">
        <v>0</v>
      </c>
      <c r="N630">
        <v>0</v>
      </c>
      <c r="O630">
        <v>0</v>
      </c>
      <c r="P630">
        <v>0</v>
      </c>
      <c r="Q630">
        <v>0</v>
      </c>
      <c r="R630">
        <v>0</v>
      </c>
      <c r="S630">
        <v>0</v>
      </c>
      <c r="T630">
        <v>0</v>
      </c>
      <c r="U630">
        <v>0</v>
      </c>
      <c r="V630">
        <v>0</v>
      </c>
      <c r="W630">
        <v>0</v>
      </c>
      <c r="X630">
        <v>0</v>
      </c>
      <c r="Y630">
        <v>0</v>
      </c>
      <c r="Z630">
        <v>0</v>
      </c>
      <c r="AA630">
        <v>0</v>
      </c>
      <c r="AB630">
        <v>0</v>
      </c>
      <c r="AC630">
        <v>0</v>
      </c>
      <c r="AD630">
        <v>0</v>
      </c>
      <c r="AE630">
        <v>0</v>
      </c>
      <c r="AF630">
        <v>0</v>
      </c>
    </row>
    <row r="631" spans="2:32" x14ac:dyDescent="0.25">
      <c r="B631" s="193">
        <v>2021</v>
      </c>
      <c r="C631" t="s">
        <v>545</v>
      </c>
      <c r="D631" t="s">
        <v>131</v>
      </c>
      <c r="E631" t="s">
        <v>126</v>
      </c>
      <c r="F631">
        <v>0</v>
      </c>
      <c r="G631">
        <v>0</v>
      </c>
      <c r="H631">
        <v>0</v>
      </c>
      <c r="I631">
        <v>0</v>
      </c>
      <c r="J631">
        <v>0</v>
      </c>
      <c r="K631">
        <v>0</v>
      </c>
      <c r="L631">
        <v>0</v>
      </c>
      <c r="M631">
        <v>0</v>
      </c>
      <c r="N631">
        <v>0</v>
      </c>
      <c r="O631">
        <v>0</v>
      </c>
      <c r="P631">
        <v>0</v>
      </c>
      <c r="Q631">
        <v>0</v>
      </c>
      <c r="R631">
        <v>0</v>
      </c>
      <c r="S631">
        <v>0</v>
      </c>
      <c r="T631">
        <v>0</v>
      </c>
      <c r="U631">
        <v>0</v>
      </c>
      <c r="V631">
        <v>0</v>
      </c>
      <c r="W631">
        <v>0</v>
      </c>
      <c r="X631">
        <v>0</v>
      </c>
      <c r="Y631">
        <v>0</v>
      </c>
      <c r="Z631">
        <v>0</v>
      </c>
      <c r="AA631">
        <v>0</v>
      </c>
      <c r="AB631">
        <v>0</v>
      </c>
      <c r="AC631">
        <v>0</v>
      </c>
      <c r="AD631">
        <v>0</v>
      </c>
      <c r="AE631">
        <v>0</v>
      </c>
      <c r="AF631">
        <v>0</v>
      </c>
    </row>
    <row r="632" spans="2:32" x14ac:dyDescent="0.25">
      <c r="B632" s="193">
        <v>2021</v>
      </c>
      <c r="C632" t="s">
        <v>545</v>
      </c>
      <c r="D632" t="s">
        <v>131</v>
      </c>
      <c r="E632" t="s">
        <v>127</v>
      </c>
      <c r="F632">
        <v>6.5978658081877324</v>
      </c>
      <c r="G632">
        <v>17.707595261138206</v>
      </c>
      <c r="H632">
        <v>8.8878307817549</v>
      </c>
      <c r="I632">
        <v>11.804080075868384</v>
      </c>
      <c r="J632">
        <v>10.195250952081919</v>
      </c>
      <c r="K632">
        <v>23.742691864432032</v>
      </c>
      <c r="L632">
        <v>4.9359789416763968</v>
      </c>
      <c r="M632">
        <v>9.0676453672564126</v>
      </c>
      <c r="N632">
        <v>6.9090743501495515</v>
      </c>
      <c r="O632">
        <v>43.882749538639516</v>
      </c>
      <c r="P632">
        <v>7.5252828406253425</v>
      </c>
      <c r="Q632">
        <v>9.9492288722113305</v>
      </c>
      <c r="R632">
        <v>22.551156440185189</v>
      </c>
      <c r="S632">
        <v>5.2249090192496856</v>
      </c>
      <c r="T632">
        <v>16.788419962113775</v>
      </c>
      <c r="U632">
        <v>4.0556661347015641</v>
      </c>
      <c r="V632">
        <v>7.2747122326827043</v>
      </c>
      <c r="W632">
        <v>13.790649984111338</v>
      </c>
      <c r="X632">
        <v>9.1647872486561646</v>
      </c>
      <c r="Y632">
        <v>2.0868835502342193</v>
      </c>
      <c r="Z632">
        <v>14.72970860297665</v>
      </c>
      <c r="AA632">
        <v>6.669743883285653</v>
      </c>
      <c r="AB632">
        <v>11.147597377870298</v>
      </c>
      <c r="AC632">
        <v>39.384408670831696</v>
      </c>
      <c r="AD632">
        <v>11.414407903790392</v>
      </c>
      <c r="AE632">
        <v>13.666267034771614</v>
      </c>
      <c r="AF632">
        <v>3.6215181295203127</v>
      </c>
    </row>
    <row r="633" spans="2:32" x14ac:dyDescent="0.25">
      <c r="B633" s="193">
        <v>2021</v>
      </c>
      <c r="C633" t="s">
        <v>545</v>
      </c>
      <c r="D633" t="s">
        <v>131</v>
      </c>
      <c r="E633" t="s">
        <v>128</v>
      </c>
      <c r="F633">
        <v>6.1880967340671607</v>
      </c>
      <c r="G633">
        <v>21.182523422706076</v>
      </c>
      <c r="H633">
        <v>10.673898837841561</v>
      </c>
      <c r="I633">
        <v>16.851274477933604</v>
      </c>
      <c r="J633">
        <v>12.358316484423288</v>
      </c>
      <c r="K633">
        <v>28.306294226304683</v>
      </c>
      <c r="L633">
        <v>6.1742897894058206</v>
      </c>
      <c r="M633">
        <v>12.272175393867327</v>
      </c>
      <c r="N633">
        <v>8.7722716016263149</v>
      </c>
      <c r="O633">
        <v>59.848018571395855</v>
      </c>
      <c r="P633">
        <v>7.3200101830236086</v>
      </c>
      <c r="Q633">
        <v>15.388833139119919</v>
      </c>
      <c r="R633">
        <v>31.041963586279365</v>
      </c>
      <c r="S633">
        <v>7.4504342387645828</v>
      </c>
      <c r="T633">
        <v>19.790351559157283</v>
      </c>
      <c r="U633">
        <v>4.0464433911492517</v>
      </c>
      <c r="V633">
        <v>11.063959979556369</v>
      </c>
      <c r="W633">
        <v>19.798203950908686</v>
      </c>
      <c r="X633">
        <v>12.604455204952442</v>
      </c>
      <c r="Y633">
        <v>2.2349706650689325</v>
      </c>
      <c r="Z633">
        <v>22.077185869599134</v>
      </c>
      <c r="AA633">
        <v>8.6745722124343043</v>
      </c>
      <c r="AB633">
        <v>13.343693296557019</v>
      </c>
      <c r="AC633">
        <v>46.751742488478122</v>
      </c>
      <c r="AD633">
        <v>14.907694174208654</v>
      </c>
      <c r="AE633">
        <v>17.853917894868502</v>
      </c>
      <c r="AF633">
        <v>4.5652170606758888</v>
      </c>
    </row>
    <row r="634" spans="2:32" x14ac:dyDescent="0.25">
      <c r="B634" s="193">
        <v>2021</v>
      </c>
      <c r="C634" t="s">
        <v>545</v>
      </c>
      <c r="D634" t="s">
        <v>131</v>
      </c>
      <c r="E634" t="s">
        <v>543</v>
      </c>
      <c r="F634">
        <v>2.2886519006779449</v>
      </c>
      <c r="G634">
        <v>8.5107877791341178</v>
      </c>
      <c r="H634">
        <v>3.6752518208620986</v>
      </c>
      <c r="I634">
        <v>7.3187224911376889</v>
      </c>
      <c r="J634">
        <v>4.3535557728016103</v>
      </c>
      <c r="K634">
        <v>10.904265874026514</v>
      </c>
      <c r="L634">
        <v>2.2141155533425243</v>
      </c>
      <c r="M634">
        <v>3.1333166246684865</v>
      </c>
      <c r="N634">
        <v>3.8417715518374842</v>
      </c>
      <c r="O634">
        <v>21.117122981131352</v>
      </c>
      <c r="P634">
        <v>1.9144340395260853</v>
      </c>
      <c r="Q634">
        <v>4.1994287525813805</v>
      </c>
      <c r="R634">
        <v>9.2390884102596758</v>
      </c>
      <c r="S634">
        <v>3.2751001041624366</v>
      </c>
      <c r="T634">
        <v>4.9177775634660224</v>
      </c>
      <c r="U634">
        <v>1.6872091339255517</v>
      </c>
      <c r="V634">
        <v>2.9098724746647124</v>
      </c>
      <c r="W634">
        <v>8.1910305268501453</v>
      </c>
      <c r="X634">
        <v>3.3361356270446829</v>
      </c>
      <c r="Y634">
        <v>1.037174132241109</v>
      </c>
      <c r="Z634">
        <v>8.3713103887666502</v>
      </c>
      <c r="AA634">
        <v>2.1477095973299192</v>
      </c>
      <c r="AB634">
        <v>5.1095655878163138</v>
      </c>
      <c r="AC634">
        <v>21.254897492551496</v>
      </c>
      <c r="AD634">
        <v>3.4493201557891275</v>
      </c>
      <c r="AE634">
        <v>3.9771387245100409</v>
      </c>
      <c r="AF634">
        <v>1.549636624382569</v>
      </c>
    </row>
    <row r="635" spans="2:32" x14ac:dyDescent="0.25">
      <c r="B635" s="193">
        <v>2021</v>
      </c>
      <c r="C635" t="s">
        <v>545</v>
      </c>
      <c r="D635" t="s">
        <v>131</v>
      </c>
      <c r="E635" t="s">
        <v>544</v>
      </c>
      <c r="F635">
        <v>0.71462300198895923</v>
      </c>
      <c r="G635">
        <v>4.4106511260623948</v>
      </c>
      <c r="H635">
        <v>2.8291915718246665</v>
      </c>
      <c r="I635">
        <v>4.1657232736694816</v>
      </c>
      <c r="J635">
        <v>3.0873539790329665</v>
      </c>
      <c r="K635">
        <v>6.7329594959460568</v>
      </c>
      <c r="L635">
        <v>0.65610606772499436</v>
      </c>
      <c r="M635">
        <v>1.6252922249213926</v>
      </c>
      <c r="N635">
        <v>1.6797765562044258</v>
      </c>
      <c r="O635">
        <v>11.970071245825315</v>
      </c>
      <c r="P635">
        <v>1.3522074716563524</v>
      </c>
      <c r="Q635">
        <v>1.8479456441612356</v>
      </c>
      <c r="R635">
        <v>4.8155108372644353</v>
      </c>
      <c r="S635">
        <v>1.7048700926128688</v>
      </c>
      <c r="T635">
        <v>2.3813616332131953</v>
      </c>
      <c r="U635">
        <v>0.57385138566193961</v>
      </c>
      <c r="V635">
        <v>1.8542510497798395</v>
      </c>
      <c r="W635">
        <v>3.6883404355044016</v>
      </c>
      <c r="X635">
        <v>1.2451906987842531</v>
      </c>
      <c r="Y635">
        <v>0.22501747738676778</v>
      </c>
      <c r="Z635">
        <v>3.8568261931026555</v>
      </c>
      <c r="AA635">
        <v>1.2930993190832532</v>
      </c>
      <c r="AB635">
        <v>2.1413204991033581</v>
      </c>
      <c r="AC635">
        <v>10.431676952468585</v>
      </c>
      <c r="AD635">
        <v>2.4758182467834273</v>
      </c>
      <c r="AE635">
        <v>1.5150743549328105</v>
      </c>
      <c r="AF635">
        <v>0.72852696807693484</v>
      </c>
    </row>
    <row r="636" spans="2:32" x14ac:dyDescent="0.25">
      <c r="B636" s="193">
        <v>2021</v>
      </c>
      <c r="C636" t="s">
        <v>545</v>
      </c>
      <c r="D636" t="s">
        <v>132</v>
      </c>
      <c r="E636" t="s">
        <v>542</v>
      </c>
      <c r="F636">
        <v>0</v>
      </c>
      <c r="G636">
        <v>0</v>
      </c>
      <c r="H636">
        <v>0</v>
      </c>
      <c r="I636">
        <v>0</v>
      </c>
      <c r="J636">
        <v>0</v>
      </c>
      <c r="K636">
        <v>0</v>
      </c>
      <c r="L636">
        <v>0</v>
      </c>
      <c r="M636">
        <v>0</v>
      </c>
      <c r="N636">
        <v>0</v>
      </c>
      <c r="O636">
        <v>0</v>
      </c>
      <c r="P636">
        <v>0</v>
      </c>
      <c r="Q636">
        <v>0</v>
      </c>
      <c r="R636">
        <v>0</v>
      </c>
      <c r="S636">
        <v>0</v>
      </c>
      <c r="T636">
        <v>0</v>
      </c>
      <c r="U636">
        <v>0</v>
      </c>
      <c r="V636">
        <v>0</v>
      </c>
      <c r="W636">
        <v>0</v>
      </c>
      <c r="X636">
        <v>0</v>
      </c>
      <c r="Y636">
        <v>0</v>
      </c>
      <c r="Z636">
        <v>0</v>
      </c>
      <c r="AA636">
        <v>0</v>
      </c>
      <c r="AB636">
        <v>0</v>
      </c>
      <c r="AC636">
        <v>0</v>
      </c>
      <c r="AD636">
        <v>0</v>
      </c>
      <c r="AE636">
        <v>0</v>
      </c>
      <c r="AF636">
        <v>0</v>
      </c>
    </row>
    <row r="637" spans="2:32" x14ac:dyDescent="0.25">
      <c r="B637" s="193">
        <v>2021</v>
      </c>
      <c r="C637" t="s">
        <v>545</v>
      </c>
      <c r="D637" t="s">
        <v>132</v>
      </c>
      <c r="E637" t="s">
        <v>123</v>
      </c>
      <c r="F637">
        <v>0</v>
      </c>
      <c r="G637">
        <v>0</v>
      </c>
      <c r="H637">
        <v>0</v>
      </c>
      <c r="I637">
        <v>0</v>
      </c>
      <c r="J637">
        <v>0</v>
      </c>
      <c r="K637">
        <v>0</v>
      </c>
      <c r="L637">
        <v>0</v>
      </c>
      <c r="M637">
        <v>0</v>
      </c>
      <c r="N637">
        <v>0</v>
      </c>
      <c r="O637">
        <v>0</v>
      </c>
      <c r="P637">
        <v>0</v>
      </c>
      <c r="Q637">
        <v>0</v>
      </c>
      <c r="R637">
        <v>0</v>
      </c>
      <c r="S637">
        <v>0</v>
      </c>
      <c r="T637">
        <v>0</v>
      </c>
      <c r="U637">
        <v>0</v>
      </c>
      <c r="V637">
        <v>0</v>
      </c>
      <c r="W637">
        <v>0</v>
      </c>
      <c r="X637">
        <v>0</v>
      </c>
      <c r="Y637">
        <v>0</v>
      </c>
      <c r="Z637">
        <v>0</v>
      </c>
      <c r="AA637">
        <v>0</v>
      </c>
      <c r="AB637">
        <v>0</v>
      </c>
      <c r="AC637">
        <v>0</v>
      </c>
      <c r="AD637">
        <v>0</v>
      </c>
      <c r="AE637">
        <v>0</v>
      </c>
      <c r="AF637">
        <v>0</v>
      </c>
    </row>
    <row r="638" spans="2:32" x14ac:dyDescent="0.25">
      <c r="B638" s="193">
        <v>2021</v>
      </c>
      <c r="C638" t="s">
        <v>545</v>
      </c>
      <c r="D638" t="s">
        <v>132</v>
      </c>
      <c r="E638" t="s">
        <v>124</v>
      </c>
      <c r="F638">
        <v>1.854730764881797</v>
      </c>
      <c r="G638">
        <v>12.29101845966156</v>
      </c>
      <c r="H638">
        <v>3.2564421776902446</v>
      </c>
      <c r="I638">
        <v>7.1463372352315409</v>
      </c>
      <c r="J638">
        <v>3.2727705161161156</v>
      </c>
      <c r="K638">
        <v>13.818530258627886</v>
      </c>
      <c r="L638">
        <v>6.9005052893451246</v>
      </c>
      <c r="M638">
        <v>2.6395751262717901</v>
      </c>
      <c r="N638">
        <v>10.75208788897657</v>
      </c>
      <c r="O638">
        <v>51.239016529400722</v>
      </c>
      <c r="P638">
        <v>1.4284231610133409</v>
      </c>
      <c r="Q638">
        <v>1.5576281058210166</v>
      </c>
      <c r="R638">
        <v>6.2933956919699332</v>
      </c>
      <c r="S638">
        <v>4.3673254372847472</v>
      </c>
      <c r="T638">
        <v>2.9653975053534625</v>
      </c>
      <c r="U638">
        <v>10.450458049712788</v>
      </c>
      <c r="V638">
        <v>1.5254876476818175</v>
      </c>
      <c r="W638">
        <v>15.06655514472946</v>
      </c>
      <c r="X638">
        <v>1.9002065681119817</v>
      </c>
      <c r="Y638">
        <v>2.2482478907103092</v>
      </c>
      <c r="Z638">
        <v>16.993605487725684</v>
      </c>
      <c r="AA638">
        <v>2.069397042255559</v>
      </c>
      <c r="AB638">
        <v>14.931983564284085</v>
      </c>
      <c r="AC638">
        <v>55.50472532552584</v>
      </c>
      <c r="AD638">
        <v>1.4138977687304788</v>
      </c>
      <c r="AE638">
        <v>2.8011476893408784</v>
      </c>
      <c r="AF638">
        <v>4.579001627479947</v>
      </c>
    </row>
    <row r="639" spans="2:32" x14ac:dyDescent="0.25">
      <c r="B639" s="193">
        <v>2021</v>
      </c>
      <c r="C639" t="s">
        <v>545</v>
      </c>
      <c r="D639" t="s">
        <v>132</v>
      </c>
      <c r="E639" t="s">
        <v>125</v>
      </c>
      <c r="F639">
        <v>3.9435973562188993</v>
      </c>
      <c r="G639">
        <v>20.10496781503436</v>
      </c>
      <c r="H639">
        <v>7.4229172309542628</v>
      </c>
      <c r="I639">
        <v>12.927546115865773</v>
      </c>
      <c r="J639">
        <v>6.3605566845905388</v>
      </c>
      <c r="K639">
        <v>25.044985356148594</v>
      </c>
      <c r="L639">
        <v>8.7578872171716231</v>
      </c>
      <c r="M639">
        <v>6.650187160420864</v>
      </c>
      <c r="N639">
        <v>13.456410432932282</v>
      </c>
      <c r="O639">
        <v>90.652011460902628</v>
      </c>
      <c r="P639">
        <v>4.5010916614471803</v>
      </c>
      <c r="Q639">
        <v>5.1572515981829179</v>
      </c>
      <c r="R639">
        <v>15.963076497354479</v>
      </c>
      <c r="S639">
        <v>7.63707713341761</v>
      </c>
      <c r="T639">
        <v>8.7192882618129044</v>
      </c>
      <c r="U639">
        <v>8.8965635058890982</v>
      </c>
      <c r="V639">
        <v>4.2098329536447228</v>
      </c>
      <c r="W639">
        <v>25.792130841402091</v>
      </c>
      <c r="X639">
        <v>6.4587105776753395</v>
      </c>
      <c r="Y639">
        <v>3.9602924067670151</v>
      </c>
      <c r="Z639">
        <v>28.521302655794926</v>
      </c>
      <c r="AA639">
        <v>4.3010686144650192</v>
      </c>
      <c r="AB639">
        <v>18.331647880920571</v>
      </c>
      <c r="AC639">
        <v>79.95944987875049</v>
      </c>
      <c r="AD639">
        <v>5.2273958343011167</v>
      </c>
      <c r="AE639">
        <v>8.141764218226303</v>
      </c>
      <c r="AF639">
        <v>6.2936146201393921</v>
      </c>
    </row>
    <row r="640" spans="2:32" x14ac:dyDescent="0.25">
      <c r="B640" s="193">
        <v>2021</v>
      </c>
      <c r="C640" t="s">
        <v>545</v>
      </c>
      <c r="D640" t="s">
        <v>132</v>
      </c>
      <c r="E640" t="s">
        <v>126</v>
      </c>
      <c r="F640">
        <v>5.3250925241951572</v>
      </c>
      <c r="G640">
        <v>21.155847405854782</v>
      </c>
      <c r="H640">
        <v>9.4418802974549045</v>
      </c>
      <c r="I640">
        <v>12.434957041738413</v>
      </c>
      <c r="J640">
        <v>9.1542035057650413</v>
      </c>
      <c r="K640">
        <v>25.479100050257859</v>
      </c>
      <c r="L640">
        <v>11.448607374858106</v>
      </c>
      <c r="M640">
        <v>8.8198828318286679</v>
      </c>
      <c r="N640">
        <v>15.500592908148354</v>
      </c>
      <c r="O640">
        <v>95.534193009333549</v>
      </c>
      <c r="P640">
        <v>6.8384824037833001</v>
      </c>
      <c r="Q640">
        <v>8.5842908340682129</v>
      </c>
      <c r="R640">
        <v>20.107597859924581</v>
      </c>
      <c r="S640">
        <v>9.3588505857791446</v>
      </c>
      <c r="T640">
        <v>13.271849203354588</v>
      </c>
      <c r="U640">
        <v>8.6597059092555249</v>
      </c>
      <c r="V640">
        <v>5.7991685630737768</v>
      </c>
      <c r="W640">
        <v>29.186559682156407</v>
      </c>
      <c r="X640">
        <v>9.8139764597120003</v>
      </c>
      <c r="Y640">
        <v>4.9126197364056221</v>
      </c>
      <c r="Z640">
        <v>30.139516655366734</v>
      </c>
      <c r="AA640">
        <v>6.1663492884094078</v>
      </c>
      <c r="AB640">
        <v>22.770013650008945</v>
      </c>
      <c r="AC640">
        <v>88.42034217610437</v>
      </c>
      <c r="AD640">
        <v>8.2259257675158555</v>
      </c>
      <c r="AE640">
        <v>11.420055383227277</v>
      </c>
      <c r="AF640">
        <v>7.4379041565842483</v>
      </c>
    </row>
    <row r="641" spans="2:32" x14ac:dyDescent="0.25">
      <c r="B641" s="193">
        <v>2021</v>
      </c>
      <c r="C641" t="s">
        <v>545</v>
      </c>
      <c r="D641" t="s">
        <v>132</v>
      </c>
      <c r="E641" t="s">
        <v>127</v>
      </c>
      <c r="F641">
        <v>0</v>
      </c>
      <c r="G641">
        <v>0</v>
      </c>
      <c r="H641">
        <v>0</v>
      </c>
      <c r="I641">
        <v>0</v>
      </c>
      <c r="J641">
        <v>0</v>
      </c>
      <c r="K641">
        <v>0</v>
      </c>
      <c r="L641">
        <v>0</v>
      </c>
      <c r="M641">
        <v>0</v>
      </c>
      <c r="N641">
        <v>0</v>
      </c>
      <c r="O641">
        <v>0</v>
      </c>
      <c r="P641">
        <v>0</v>
      </c>
      <c r="Q641">
        <v>0</v>
      </c>
      <c r="R641">
        <v>0</v>
      </c>
      <c r="S641">
        <v>0</v>
      </c>
      <c r="T641">
        <v>0</v>
      </c>
      <c r="U641">
        <v>0</v>
      </c>
      <c r="V641">
        <v>0</v>
      </c>
      <c r="W641">
        <v>0</v>
      </c>
      <c r="X641">
        <v>0</v>
      </c>
      <c r="Y641">
        <v>0</v>
      </c>
      <c r="Z641">
        <v>0</v>
      </c>
      <c r="AA641">
        <v>0</v>
      </c>
      <c r="AB641">
        <v>0</v>
      </c>
      <c r="AC641">
        <v>0</v>
      </c>
      <c r="AD641">
        <v>0</v>
      </c>
      <c r="AE641">
        <v>0</v>
      </c>
      <c r="AF641">
        <v>0</v>
      </c>
    </row>
    <row r="642" spans="2:32" x14ac:dyDescent="0.25">
      <c r="B642" s="193">
        <v>2021</v>
      </c>
      <c r="C642" t="s">
        <v>545</v>
      </c>
      <c r="D642" t="s">
        <v>132</v>
      </c>
      <c r="E642" t="s">
        <v>128</v>
      </c>
      <c r="F642">
        <v>0</v>
      </c>
      <c r="G642">
        <v>0</v>
      </c>
      <c r="H642">
        <v>0</v>
      </c>
      <c r="I642">
        <v>0</v>
      </c>
      <c r="J642">
        <v>0</v>
      </c>
      <c r="K642">
        <v>0</v>
      </c>
      <c r="L642">
        <v>0</v>
      </c>
      <c r="M642">
        <v>0</v>
      </c>
      <c r="N642">
        <v>0</v>
      </c>
      <c r="O642">
        <v>0</v>
      </c>
      <c r="P642">
        <v>0</v>
      </c>
      <c r="Q642">
        <v>0</v>
      </c>
      <c r="R642">
        <v>0</v>
      </c>
      <c r="S642">
        <v>0</v>
      </c>
      <c r="T642">
        <v>0</v>
      </c>
      <c r="U642">
        <v>0</v>
      </c>
      <c r="V642">
        <v>0</v>
      </c>
      <c r="W642">
        <v>0</v>
      </c>
      <c r="X642">
        <v>0</v>
      </c>
      <c r="Y642">
        <v>0</v>
      </c>
      <c r="Z642">
        <v>0</v>
      </c>
      <c r="AA642">
        <v>0</v>
      </c>
      <c r="AB642">
        <v>0</v>
      </c>
      <c r="AC642">
        <v>0</v>
      </c>
      <c r="AD642">
        <v>0</v>
      </c>
      <c r="AE642">
        <v>0</v>
      </c>
      <c r="AF642">
        <v>0</v>
      </c>
    </row>
    <row r="643" spans="2:32" x14ac:dyDescent="0.25">
      <c r="B643" s="193">
        <v>2021</v>
      </c>
      <c r="C643" t="s">
        <v>545</v>
      </c>
      <c r="D643" t="s">
        <v>132</v>
      </c>
      <c r="E643" t="s">
        <v>543</v>
      </c>
      <c r="F643">
        <v>0</v>
      </c>
      <c r="G643">
        <v>0</v>
      </c>
      <c r="H643">
        <v>0</v>
      </c>
      <c r="I643">
        <v>0</v>
      </c>
      <c r="J643">
        <v>0</v>
      </c>
      <c r="K643">
        <v>0</v>
      </c>
      <c r="L643">
        <v>0</v>
      </c>
      <c r="M643">
        <v>0</v>
      </c>
      <c r="N643">
        <v>0</v>
      </c>
      <c r="O643">
        <v>0</v>
      </c>
      <c r="P643">
        <v>0</v>
      </c>
      <c r="Q643">
        <v>0</v>
      </c>
      <c r="R643">
        <v>0</v>
      </c>
      <c r="S643">
        <v>0</v>
      </c>
      <c r="T643">
        <v>0</v>
      </c>
      <c r="U643">
        <v>0</v>
      </c>
      <c r="V643">
        <v>0</v>
      </c>
      <c r="W643">
        <v>0</v>
      </c>
      <c r="X643">
        <v>0</v>
      </c>
      <c r="Y643">
        <v>0</v>
      </c>
      <c r="Z643">
        <v>0</v>
      </c>
      <c r="AA643">
        <v>0</v>
      </c>
      <c r="AB643">
        <v>0</v>
      </c>
      <c r="AC643">
        <v>0</v>
      </c>
      <c r="AD643">
        <v>0</v>
      </c>
      <c r="AE643">
        <v>0</v>
      </c>
      <c r="AF643">
        <v>0</v>
      </c>
    </row>
    <row r="644" spans="2:32" x14ac:dyDescent="0.25">
      <c r="B644" s="193">
        <v>2021</v>
      </c>
      <c r="C644" t="s">
        <v>545</v>
      </c>
      <c r="D644" t="s">
        <v>132</v>
      </c>
      <c r="E644" t="s">
        <v>544</v>
      </c>
      <c r="F644">
        <v>0</v>
      </c>
      <c r="G644">
        <v>0</v>
      </c>
      <c r="H644">
        <v>0</v>
      </c>
      <c r="I644">
        <v>0</v>
      </c>
      <c r="J644">
        <v>0</v>
      </c>
      <c r="K644">
        <v>0</v>
      </c>
      <c r="L644">
        <v>0</v>
      </c>
      <c r="M644">
        <v>0</v>
      </c>
      <c r="N644">
        <v>0</v>
      </c>
      <c r="O644">
        <v>0</v>
      </c>
      <c r="P644">
        <v>0</v>
      </c>
      <c r="Q644">
        <v>0</v>
      </c>
      <c r="R644">
        <v>0</v>
      </c>
      <c r="S644">
        <v>0</v>
      </c>
      <c r="T644">
        <v>0</v>
      </c>
      <c r="U644">
        <v>0</v>
      </c>
      <c r="V644">
        <v>0</v>
      </c>
      <c r="W644">
        <v>0</v>
      </c>
      <c r="X644">
        <v>0</v>
      </c>
      <c r="Y644">
        <v>0</v>
      </c>
      <c r="Z644">
        <v>0</v>
      </c>
      <c r="AA644">
        <v>0</v>
      </c>
      <c r="AB644">
        <v>0</v>
      </c>
      <c r="AC644">
        <v>0</v>
      </c>
      <c r="AD644">
        <v>0</v>
      </c>
      <c r="AE644">
        <v>0</v>
      </c>
      <c r="AF644">
        <v>0</v>
      </c>
    </row>
    <row r="645" spans="2:32" x14ac:dyDescent="0.25">
      <c r="B645" s="193">
        <v>2021</v>
      </c>
      <c r="C645" t="s">
        <v>545</v>
      </c>
      <c r="D645" t="s">
        <v>122</v>
      </c>
      <c r="E645" t="s">
        <v>542</v>
      </c>
      <c r="F645">
        <v>0.11484687602102997</v>
      </c>
      <c r="G645">
        <v>1.5000840399374398</v>
      </c>
      <c r="H645">
        <v>0.50917178234026661</v>
      </c>
      <c r="I645">
        <v>0.67951295419257762</v>
      </c>
      <c r="J645">
        <v>0.17088960843235282</v>
      </c>
      <c r="K645">
        <v>2.3509194316172271</v>
      </c>
      <c r="L645">
        <v>0.72547928433104214</v>
      </c>
      <c r="M645">
        <v>0.23192024483562992</v>
      </c>
      <c r="N645">
        <v>1.2714928287988352</v>
      </c>
      <c r="O645">
        <v>7.0533169048508793</v>
      </c>
      <c r="P645">
        <v>0.17287802335077887</v>
      </c>
      <c r="Q645">
        <v>0.12773206465025719</v>
      </c>
      <c r="R645">
        <v>2.2714985950598701</v>
      </c>
      <c r="S645">
        <v>9.8491739077285007E-2</v>
      </c>
      <c r="T645">
        <v>0.22715168044050077</v>
      </c>
      <c r="U645">
        <v>1.2848610497484472</v>
      </c>
      <c r="V645">
        <v>0.24815985812951361</v>
      </c>
      <c r="W645">
        <v>2.2304983138305348</v>
      </c>
      <c r="X645">
        <v>0.12228881662279548</v>
      </c>
      <c r="Y645">
        <v>0.10617127334824238</v>
      </c>
      <c r="Z645">
        <v>2.2109427484063353</v>
      </c>
      <c r="AA645">
        <v>0.3056088214817575</v>
      </c>
      <c r="AB645">
        <v>1.1682153026567155</v>
      </c>
      <c r="AC645">
        <v>7.3723338645334424</v>
      </c>
      <c r="AD645">
        <v>0.25088627216807657</v>
      </c>
      <c r="AE645">
        <v>0.4412536072230821</v>
      </c>
      <c r="AF645">
        <v>0.47405965579181292</v>
      </c>
    </row>
    <row r="646" spans="2:32" x14ac:dyDescent="0.25">
      <c r="B646" s="193">
        <v>2021</v>
      </c>
      <c r="C646" t="s">
        <v>545</v>
      </c>
      <c r="D646" t="s">
        <v>122</v>
      </c>
      <c r="E646" t="s">
        <v>123</v>
      </c>
      <c r="F646">
        <v>0.26990159662349877</v>
      </c>
      <c r="G646">
        <v>3.5490396766598615</v>
      </c>
      <c r="H646">
        <v>0.80943189989413422</v>
      </c>
      <c r="I646">
        <v>1.5797554891064507</v>
      </c>
      <c r="J646">
        <v>0.59483052363094635</v>
      </c>
      <c r="K646">
        <v>3.7039842357837509</v>
      </c>
      <c r="L646">
        <v>3.1675431756210646</v>
      </c>
      <c r="M646">
        <v>0.69409999680860723</v>
      </c>
      <c r="N646">
        <v>6.1183213582668667</v>
      </c>
      <c r="O646">
        <v>24.318187621272077</v>
      </c>
      <c r="P646">
        <v>0.30221138498803313</v>
      </c>
      <c r="Q646">
        <v>0.35436570973790732</v>
      </c>
      <c r="R646">
        <v>2.3533460899304801</v>
      </c>
      <c r="S646">
        <v>1.2707657359149456</v>
      </c>
      <c r="T646">
        <v>0.67663361672299405</v>
      </c>
      <c r="U646">
        <v>6.2679224347307905</v>
      </c>
      <c r="V646">
        <v>0.56811465762975</v>
      </c>
      <c r="W646">
        <v>6.4479608655994793</v>
      </c>
      <c r="X646">
        <v>0.48378173441429007</v>
      </c>
      <c r="Y646">
        <v>0.89921995809902122</v>
      </c>
      <c r="Z646">
        <v>8.6205132495566428</v>
      </c>
      <c r="AA646">
        <v>0.61773140360327716</v>
      </c>
      <c r="AB646">
        <v>8.4621438559353823</v>
      </c>
      <c r="AC646">
        <v>29.047969524327293</v>
      </c>
      <c r="AD646">
        <v>0.38661015584580227</v>
      </c>
      <c r="AE646">
        <v>0.81029326078689701</v>
      </c>
      <c r="AF646">
        <v>1.9725094885523264</v>
      </c>
    </row>
    <row r="647" spans="2:32" x14ac:dyDescent="0.25">
      <c r="B647" s="193">
        <v>2021</v>
      </c>
      <c r="C647" t="s">
        <v>545</v>
      </c>
      <c r="D647" t="s">
        <v>122</v>
      </c>
      <c r="E647" t="s">
        <v>124</v>
      </c>
      <c r="F647">
        <v>0.1299392152419506</v>
      </c>
      <c r="G647">
        <v>0.86108740061500733</v>
      </c>
      <c r="H647">
        <v>0.22814068168908916</v>
      </c>
      <c r="I647">
        <v>0.50065997166952525</v>
      </c>
      <c r="J647">
        <v>0.22928461671267084</v>
      </c>
      <c r="K647">
        <v>0.96810222356865294</v>
      </c>
      <c r="L647">
        <v>0.4852486283965638</v>
      </c>
      <c r="M647">
        <v>0.21206734796824536</v>
      </c>
      <c r="N647">
        <v>0.75609476143454046</v>
      </c>
      <c r="O647">
        <v>5.7257398276815659</v>
      </c>
      <c r="P647">
        <v>0.11476161770033518</v>
      </c>
      <c r="Q647">
        <v>0.12514213300260205</v>
      </c>
      <c r="R647">
        <v>0.50562066630621127</v>
      </c>
      <c r="S647">
        <v>0.3071135502897307</v>
      </c>
      <c r="T647">
        <v>0.23824439712772436</v>
      </c>
      <c r="U647">
        <v>0.73488392836522509</v>
      </c>
      <c r="V647">
        <v>0.12255992132306885</v>
      </c>
      <c r="W647">
        <v>1.6836227683768741</v>
      </c>
      <c r="X647">
        <v>0.1526653905321943</v>
      </c>
      <c r="Y647">
        <v>0.15809845214482549</v>
      </c>
      <c r="Z647">
        <v>1.8989623600825385</v>
      </c>
      <c r="AA647">
        <v>0.16625840207257656</v>
      </c>
      <c r="AB647">
        <v>1.050028112433564</v>
      </c>
      <c r="AC647">
        <v>3.6706970116042994</v>
      </c>
      <c r="AD647">
        <v>0.11359462632018238</v>
      </c>
      <c r="AE647">
        <v>0.22504832532837435</v>
      </c>
      <c r="AF647">
        <v>0.32199877632021168</v>
      </c>
    </row>
    <row r="648" spans="2:32" x14ac:dyDescent="0.25">
      <c r="B648" s="193">
        <v>2021</v>
      </c>
      <c r="C648" t="s">
        <v>545</v>
      </c>
      <c r="D648" t="s">
        <v>122</v>
      </c>
      <c r="E648" t="s">
        <v>125</v>
      </c>
      <c r="F648">
        <v>0.27424168918097586</v>
      </c>
      <c r="G648">
        <v>1.3981194925565648</v>
      </c>
      <c r="H648">
        <v>0.51619705973716923</v>
      </c>
      <c r="I648">
        <v>0.89899443668843071</v>
      </c>
      <c r="J648">
        <v>0.44231944890690139</v>
      </c>
      <c r="K648">
        <v>1.7416532341345214</v>
      </c>
      <c r="L648">
        <v>0.72037818130181919</v>
      </c>
      <c r="M648">
        <v>0.47936012063579914</v>
      </c>
      <c r="N648">
        <v>1.1068542256995615</v>
      </c>
      <c r="O648">
        <v>6.6636655244564844</v>
      </c>
      <c r="P648">
        <v>0.32444858915633296</v>
      </c>
      <c r="Q648">
        <v>0.37174604091859526</v>
      </c>
      <c r="R648">
        <v>1.1506536719796712</v>
      </c>
      <c r="S648">
        <v>0.62818618228447987</v>
      </c>
      <c r="T648">
        <v>0.62850547995350337</v>
      </c>
      <c r="U648">
        <v>0.73178497042558288</v>
      </c>
      <c r="V648">
        <v>0.303454020741874</v>
      </c>
      <c r="W648">
        <v>1.8959329232782427</v>
      </c>
      <c r="X648">
        <v>0.4655580673116313</v>
      </c>
      <c r="Y648">
        <v>0.32575302360785346</v>
      </c>
      <c r="Z648">
        <v>2.0965494108421341</v>
      </c>
      <c r="AA648">
        <v>0.31003048788815146</v>
      </c>
      <c r="AB648">
        <v>1.5078658623087093</v>
      </c>
      <c r="AC648">
        <v>6.5770478259425023</v>
      </c>
      <c r="AD648">
        <v>0.37680219177215973</v>
      </c>
      <c r="AE648">
        <v>0.58687627636485906</v>
      </c>
      <c r="AF648">
        <v>0.51767995424526014</v>
      </c>
    </row>
    <row r="649" spans="2:32" x14ac:dyDescent="0.25">
      <c r="B649" s="193">
        <v>2021</v>
      </c>
      <c r="C649" t="s">
        <v>545</v>
      </c>
      <c r="D649" t="s">
        <v>122</v>
      </c>
      <c r="E649" t="s">
        <v>126</v>
      </c>
      <c r="F649">
        <v>0.41341595890787408</v>
      </c>
      <c r="G649">
        <v>1.6424437513641184</v>
      </c>
      <c r="H649">
        <v>0.7330246337185764</v>
      </c>
      <c r="I649">
        <v>0.9653934961750732</v>
      </c>
      <c r="J649">
        <v>0.71069071629805558</v>
      </c>
      <c r="K649">
        <v>1.9780814195297127</v>
      </c>
      <c r="L649">
        <v>0.82479100726511723</v>
      </c>
      <c r="M649">
        <v>0.45424911253229067</v>
      </c>
      <c r="N649">
        <v>1.1167078422127008</v>
      </c>
      <c r="O649">
        <v>5.5831153861209621</v>
      </c>
      <c r="P649">
        <v>0.35220134124414348</v>
      </c>
      <c r="Q649">
        <v>0.44211545294259674</v>
      </c>
      <c r="R649">
        <v>1.0355986192997038</v>
      </c>
      <c r="S649">
        <v>0.6742388439698046</v>
      </c>
      <c r="T649">
        <v>0.68353807383133325</v>
      </c>
      <c r="U649">
        <v>0.62387042595240305</v>
      </c>
      <c r="V649">
        <v>0.29867371522159408</v>
      </c>
      <c r="W649">
        <v>1.7056922270067738</v>
      </c>
      <c r="X649">
        <v>0.50544776866527508</v>
      </c>
      <c r="Y649">
        <v>0.3539194286283841</v>
      </c>
      <c r="Z649">
        <v>1.7613840015625297</v>
      </c>
      <c r="AA649">
        <v>0.31758456945888247</v>
      </c>
      <c r="AB649">
        <v>1.6404180769684313</v>
      </c>
      <c r="AC649">
        <v>6.370058881249677</v>
      </c>
      <c r="AD649">
        <v>0.42365863026729667</v>
      </c>
      <c r="AE649">
        <v>0.58816541237714393</v>
      </c>
      <c r="AF649">
        <v>0.53584827048246608</v>
      </c>
    </row>
    <row r="650" spans="2:32" x14ac:dyDescent="0.25">
      <c r="B650" s="193">
        <v>2021</v>
      </c>
      <c r="C650" t="s">
        <v>545</v>
      </c>
      <c r="D650" t="s">
        <v>122</v>
      </c>
      <c r="E650" t="s">
        <v>127</v>
      </c>
      <c r="F650">
        <v>0.35353382239705206</v>
      </c>
      <c r="G650">
        <v>0.94882709350671746</v>
      </c>
      <c r="H650">
        <v>0.47623714704725983</v>
      </c>
      <c r="I650">
        <v>0.63249870040156086</v>
      </c>
      <c r="J650">
        <v>0.54629271709555005</v>
      </c>
      <c r="K650">
        <v>1.2722060212882114</v>
      </c>
      <c r="L650">
        <v>0.47279822308288627</v>
      </c>
      <c r="M650">
        <v>0.37042346710125434</v>
      </c>
      <c r="N650">
        <v>0.66179335740618583</v>
      </c>
      <c r="O650">
        <v>6.4883245852599725</v>
      </c>
      <c r="P650">
        <v>0.30741623076790414</v>
      </c>
      <c r="Q650">
        <v>0.40643714046610513</v>
      </c>
      <c r="R650">
        <v>0.92123999311672244</v>
      </c>
      <c r="S650">
        <v>0.50047371134691354</v>
      </c>
      <c r="T650">
        <v>0.6858257549390373</v>
      </c>
      <c r="U650">
        <v>0.38847648350239844</v>
      </c>
      <c r="V650">
        <v>0.29718014084725652</v>
      </c>
      <c r="W650">
        <v>2.0390293288217403</v>
      </c>
      <c r="X650">
        <v>0.37439182173483654</v>
      </c>
      <c r="Y650">
        <v>0.19989445781479404</v>
      </c>
      <c r="Z650">
        <v>2.1778747108418246</v>
      </c>
      <c r="AA650">
        <v>0.27246650633753122</v>
      </c>
      <c r="AB650">
        <v>1.0677849914226916</v>
      </c>
      <c r="AC650">
        <v>3.7724793109460202</v>
      </c>
      <c r="AD650">
        <v>0.46629134459735799</v>
      </c>
      <c r="AE650">
        <v>0.55828231170484943</v>
      </c>
      <c r="AF650">
        <v>0.34689113481471506</v>
      </c>
    </row>
    <row r="651" spans="2:32" x14ac:dyDescent="0.25">
      <c r="B651" s="193">
        <v>2021</v>
      </c>
      <c r="C651" t="s">
        <v>545</v>
      </c>
      <c r="D651" t="s">
        <v>122</v>
      </c>
      <c r="E651" t="s">
        <v>128</v>
      </c>
      <c r="F651">
        <v>0.82893813101960978</v>
      </c>
      <c r="G651">
        <v>2.8375447461300958</v>
      </c>
      <c r="H651">
        <v>1.4298421846934128</v>
      </c>
      <c r="I651">
        <v>2.2573441514149941</v>
      </c>
      <c r="J651">
        <v>1.6554815170792525</v>
      </c>
      <c r="K651">
        <v>3.7918228561081682</v>
      </c>
      <c r="L651">
        <v>0.47393678643254872</v>
      </c>
      <c r="M651">
        <v>0.81983668005979871</v>
      </c>
      <c r="N651">
        <v>0.67335715594722323</v>
      </c>
      <c r="O651">
        <v>4.6727111687550584</v>
      </c>
      <c r="P651">
        <v>0.48900970315767578</v>
      </c>
      <c r="Q651">
        <v>1.0280434776930372</v>
      </c>
      <c r="R651">
        <v>2.0737432078936897</v>
      </c>
      <c r="S651">
        <v>0.57189328345194612</v>
      </c>
      <c r="T651">
        <v>1.322084764823658</v>
      </c>
      <c r="U651">
        <v>0.31060388201621086</v>
      </c>
      <c r="V651">
        <v>0.73912243973360825</v>
      </c>
      <c r="W651">
        <v>1.545770284981782</v>
      </c>
      <c r="X651">
        <v>0.84203447046190194</v>
      </c>
      <c r="Y651">
        <v>0.17155573367989271</v>
      </c>
      <c r="Z651">
        <v>1.7237047349277212</v>
      </c>
      <c r="AA651">
        <v>0.57950055758940766</v>
      </c>
      <c r="AB651">
        <v>1.0242582282035015</v>
      </c>
      <c r="AC651">
        <v>3.5886508976514486</v>
      </c>
      <c r="AD651">
        <v>0.99590122426359384</v>
      </c>
      <c r="AE651">
        <v>1.192722260171069</v>
      </c>
      <c r="AF651">
        <v>0.3504248062370251</v>
      </c>
    </row>
    <row r="652" spans="2:32" x14ac:dyDescent="0.25">
      <c r="B652" s="193">
        <v>2021</v>
      </c>
      <c r="C652" t="s">
        <v>545</v>
      </c>
      <c r="D652" t="s">
        <v>122</v>
      </c>
      <c r="E652" t="s">
        <v>543</v>
      </c>
      <c r="F652">
        <v>0.15038937645791073</v>
      </c>
      <c r="G652">
        <v>0.5592515257084073</v>
      </c>
      <c r="H652">
        <v>0.24150410532135774</v>
      </c>
      <c r="I652">
        <v>0.48091984263078497</v>
      </c>
      <c r="J652">
        <v>0.28607606855914969</v>
      </c>
      <c r="K652">
        <v>0.7165291257444415</v>
      </c>
      <c r="L652">
        <v>0.16506211549230032</v>
      </c>
      <c r="M652">
        <v>0.23764410516105047</v>
      </c>
      <c r="N652">
        <v>0.28640372388293883</v>
      </c>
      <c r="O652">
        <v>1.2614704830822971</v>
      </c>
      <c r="P652">
        <v>0.14519884796550586</v>
      </c>
      <c r="Q652">
        <v>0.31850259888764876</v>
      </c>
      <c r="R652">
        <v>0.70073189554927129</v>
      </c>
      <c r="S652">
        <v>0.24415841839239127</v>
      </c>
      <c r="T652">
        <v>0.37298523846903708</v>
      </c>
      <c r="U652">
        <v>0.12578128928422749</v>
      </c>
      <c r="V652">
        <v>0.22069714721142525</v>
      </c>
      <c r="W652">
        <v>0.48930639106852031</v>
      </c>
      <c r="X652">
        <v>0.25302676389074319</v>
      </c>
      <c r="Y652">
        <v>7.7321238335171891E-2</v>
      </c>
      <c r="Z652">
        <v>0.50007574277921629</v>
      </c>
      <c r="AA652">
        <v>0.16289146184109921</v>
      </c>
      <c r="AB652">
        <v>0.38091765531315341</v>
      </c>
      <c r="AC652">
        <v>1.5845506976346109</v>
      </c>
      <c r="AD652">
        <v>0.26161116159884085</v>
      </c>
      <c r="AE652">
        <v>0.30164317447093264</v>
      </c>
      <c r="AF652">
        <v>0.11552527106310598</v>
      </c>
    </row>
    <row r="653" spans="2:32" x14ac:dyDescent="0.25">
      <c r="B653" s="193">
        <v>2021</v>
      </c>
      <c r="C653" t="s">
        <v>545</v>
      </c>
      <c r="D653" t="s">
        <v>122</v>
      </c>
      <c r="E653" t="s">
        <v>544</v>
      </c>
      <c r="F653">
        <v>4.6958520708092213E-2</v>
      </c>
      <c r="G653">
        <v>0.28982785561466035</v>
      </c>
      <c r="H653">
        <v>0.18590872480024245</v>
      </c>
      <c r="I653">
        <v>0.27373342596914102</v>
      </c>
      <c r="J653">
        <v>0.2028728089553859</v>
      </c>
      <c r="K653">
        <v>0.44242882895898411</v>
      </c>
      <c r="L653">
        <v>4.8912648376698467E-2</v>
      </c>
      <c r="M653">
        <v>0.12326909874852575</v>
      </c>
      <c r="N653">
        <v>0.12522719128317333</v>
      </c>
      <c r="O653">
        <v>0.71505439308625895</v>
      </c>
      <c r="P653">
        <v>0.10255718559175594</v>
      </c>
      <c r="Q653">
        <v>0.14015608430233933</v>
      </c>
      <c r="R653">
        <v>0.36522889350070892</v>
      </c>
      <c r="S653">
        <v>0.1270979121669627</v>
      </c>
      <c r="T653">
        <v>0.18061262942096792</v>
      </c>
      <c r="U653">
        <v>4.2780569222122374E-2</v>
      </c>
      <c r="V653">
        <v>0.14063431317461911</v>
      </c>
      <c r="W653">
        <v>0.22032985246641007</v>
      </c>
      <c r="X653">
        <v>9.4440576811721105E-2</v>
      </c>
      <c r="Y653">
        <v>1.6775032714137154E-2</v>
      </c>
      <c r="Z653">
        <v>0.23039466149460319</v>
      </c>
      <c r="AA653">
        <v>9.8074171039262997E-2</v>
      </c>
      <c r="AB653">
        <v>0.15963525074174373</v>
      </c>
      <c r="AC653">
        <v>0.77768057918536404</v>
      </c>
      <c r="AD653">
        <v>0.18777662211539148</v>
      </c>
      <c r="AE653">
        <v>0.11490970510155754</v>
      </c>
      <c r="AF653">
        <v>5.4311619988592054E-2</v>
      </c>
    </row>
    <row r="654" spans="2:32" x14ac:dyDescent="0.25">
      <c r="B654" s="193">
        <v>2021</v>
      </c>
      <c r="C654" t="s">
        <v>546</v>
      </c>
      <c r="D654" t="s">
        <v>120</v>
      </c>
      <c r="E654" t="s">
        <v>542</v>
      </c>
      <c r="F654">
        <v>5.0865071522106974E-2</v>
      </c>
      <c r="G654">
        <v>1.9088855737321377</v>
      </c>
      <c r="H654">
        <v>0.16413208570350399</v>
      </c>
      <c r="I654">
        <v>0.93417282091716625</v>
      </c>
      <c r="J654">
        <v>0.15356212894199053</v>
      </c>
      <c r="K654">
        <v>1.2454962388156701</v>
      </c>
      <c r="L654">
        <v>2.9329415844565689</v>
      </c>
      <c r="M654">
        <v>4.7594270583789386</v>
      </c>
      <c r="N654">
        <v>8.9229972307920651</v>
      </c>
      <c r="O654">
        <v>42.615803265277364</v>
      </c>
      <c r="P654">
        <v>2.804152197008893</v>
      </c>
      <c r="Q654">
        <v>2.7223170727012174</v>
      </c>
      <c r="R654">
        <v>38.668984144271434</v>
      </c>
      <c r="S654">
        <v>0.40663855502962332</v>
      </c>
      <c r="T654">
        <v>4.3745464302734973</v>
      </c>
      <c r="U654">
        <v>6.5855356980035884</v>
      </c>
      <c r="V654">
        <v>5.1934978345337255</v>
      </c>
      <c r="W654">
        <v>21.840679711669114</v>
      </c>
      <c r="X654">
        <v>0.99696852865785135</v>
      </c>
      <c r="Y654">
        <v>0.47723958539051031</v>
      </c>
      <c r="Z654">
        <v>18.155609006258683</v>
      </c>
      <c r="AA654">
        <v>8.3478011022533991</v>
      </c>
      <c r="AB654">
        <v>4.0728903182052463</v>
      </c>
      <c r="AC654">
        <v>23.274434625054077</v>
      </c>
      <c r="AD654">
        <v>3.0750307937269952</v>
      </c>
      <c r="AE654">
        <v>6.947217357082069</v>
      </c>
      <c r="AF654">
        <v>3.2764226372076632</v>
      </c>
    </row>
    <row r="655" spans="2:32" x14ac:dyDescent="0.25">
      <c r="B655" s="193">
        <v>2021</v>
      </c>
      <c r="C655" t="s">
        <v>546</v>
      </c>
      <c r="D655" t="s">
        <v>120</v>
      </c>
      <c r="E655" t="s">
        <v>123</v>
      </c>
      <c r="F655">
        <v>3.6406128661088855</v>
      </c>
      <c r="G655">
        <v>87.877183901199331</v>
      </c>
      <c r="H655">
        <v>9.5924421991823028</v>
      </c>
      <c r="I655">
        <v>41.31076557017942</v>
      </c>
      <c r="J655">
        <v>11.70651833491139</v>
      </c>
      <c r="K655">
        <v>54.334987500738443</v>
      </c>
      <c r="L655">
        <v>11.804251439260835</v>
      </c>
      <c r="M655">
        <v>27.617835844915582</v>
      </c>
      <c r="N655">
        <v>41.255908269781074</v>
      </c>
      <c r="O655">
        <v>149.4386103781946</v>
      </c>
      <c r="P655">
        <v>9.3923142148649088</v>
      </c>
      <c r="Q655">
        <v>14.667567338713827</v>
      </c>
      <c r="R655">
        <v>76.966366348661239</v>
      </c>
      <c r="S655">
        <v>4.8463383058863032</v>
      </c>
      <c r="T655">
        <v>25.191458817274416</v>
      </c>
      <c r="U655">
        <v>30.239092259914582</v>
      </c>
      <c r="V655">
        <v>23.072288559395471</v>
      </c>
      <c r="W655">
        <v>67.721351133913487</v>
      </c>
      <c r="X655">
        <v>7.1311670997947605</v>
      </c>
      <c r="Y655">
        <v>3.7633755325678897</v>
      </c>
      <c r="Z655">
        <v>74.748349658478077</v>
      </c>
      <c r="AA655">
        <v>33.07760237808732</v>
      </c>
      <c r="AB655">
        <v>26.761857972580135</v>
      </c>
      <c r="AC655">
        <v>82.163013898168813</v>
      </c>
      <c r="AD655">
        <v>8.9120089969368621</v>
      </c>
      <c r="AE655">
        <v>24.401498195169815</v>
      </c>
      <c r="AF655">
        <v>13.088018795323936</v>
      </c>
    </row>
    <row r="656" spans="2:32" x14ac:dyDescent="0.25">
      <c r="B656" s="193">
        <v>2021</v>
      </c>
      <c r="C656" t="s">
        <v>546</v>
      </c>
      <c r="D656" t="s">
        <v>120</v>
      </c>
      <c r="E656" t="s">
        <v>124</v>
      </c>
      <c r="F656">
        <v>12.816680461956317</v>
      </c>
      <c r="G656">
        <v>145.12998132743982</v>
      </c>
      <c r="H656">
        <v>20.185566863783595</v>
      </c>
      <c r="I656">
        <v>88.696175661819993</v>
      </c>
      <c r="J656">
        <v>31.420124014999828</v>
      </c>
      <c r="K656">
        <v>102.57830226390506</v>
      </c>
      <c r="L656">
        <v>20.753020624238321</v>
      </c>
      <c r="M656">
        <v>50.170017995489602</v>
      </c>
      <c r="N656">
        <v>58.089728708581347</v>
      </c>
      <c r="O656">
        <v>105.85674392411603</v>
      </c>
      <c r="P656">
        <v>21.379380907286158</v>
      </c>
      <c r="Q656">
        <v>30.762573697638011</v>
      </c>
      <c r="R656">
        <v>98.941033091628228</v>
      </c>
      <c r="S656">
        <v>13.436587181939252</v>
      </c>
      <c r="T656">
        <v>52.843856666541477</v>
      </c>
      <c r="U656">
        <v>40.539156021194628</v>
      </c>
      <c r="V656">
        <v>29.576685674187736</v>
      </c>
      <c r="W656">
        <v>53.574035142080604</v>
      </c>
      <c r="X656">
        <v>14.042727056661981</v>
      </c>
      <c r="Y656">
        <v>7.5801075708482948</v>
      </c>
      <c r="Z656">
        <v>49.783392979290959</v>
      </c>
      <c r="AA656">
        <v>52.535881483930368</v>
      </c>
      <c r="AB656">
        <v>38.219091888805806</v>
      </c>
      <c r="AC656">
        <v>127.34572889289926</v>
      </c>
      <c r="AD656">
        <v>15.898607970122486</v>
      </c>
      <c r="AE656">
        <v>40.672527444786724</v>
      </c>
      <c r="AF656">
        <v>24.346770694166274</v>
      </c>
    </row>
    <row r="657" spans="2:32" x14ac:dyDescent="0.25">
      <c r="B657" s="193">
        <v>2021</v>
      </c>
      <c r="C657" t="s">
        <v>546</v>
      </c>
      <c r="D657" t="s">
        <v>120</v>
      </c>
      <c r="E657" t="s">
        <v>125</v>
      </c>
      <c r="F657">
        <v>8.0914815321215912</v>
      </c>
      <c r="G657">
        <v>69.171060539408899</v>
      </c>
      <c r="H657">
        <v>13.732592412882614</v>
      </c>
      <c r="I657">
        <v>46.68975919748614</v>
      </c>
      <c r="J657">
        <v>17.902463804360906</v>
      </c>
      <c r="K657">
        <v>55.030258585337521</v>
      </c>
      <c r="L657">
        <v>13.276660836046439</v>
      </c>
      <c r="M657">
        <v>35.291477584286355</v>
      </c>
      <c r="N657">
        <v>35.652868278958223</v>
      </c>
      <c r="O657">
        <v>37.520110168433888</v>
      </c>
      <c r="P657">
        <v>18.814035688980464</v>
      </c>
      <c r="Q657">
        <v>28.437342094093413</v>
      </c>
      <c r="R657">
        <v>70.082770662507372</v>
      </c>
      <c r="S657">
        <v>11.827491373476542</v>
      </c>
      <c r="T657">
        <v>43.385346697741831</v>
      </c>
      <c r="U657">
        <v>17.157124212578882</v>
      </c>
      <c r="V657">
        <v>22.788939641960958</v>
      </c>
      <c r="W657">
        <v>21.042400775122648</v>
      </c>
      <c r="X657">
        <v>13.344582293980416</v>
      </c>
      <c r="Y657">
        <v>6.686078517973435</v>
      </c>
      <c r="Z657">
        <v>18.449867670847446</v>
      </c>
      <c r="AA657">
        <v>30.480428558942048</v>
      </c>
      <c r="AB657">
        <v>23.904188963188176</v>
      </c>
      <c r="AC657">
        <v>94.229446685324106</v>
      </c>
      <c r="AD657">
        <v>16.421326952870544</v>
      </c>
      <c r="AE657">
        <v>33.01596876150672</v>
      </c>
      <c r="AF657">
        <v>16.420026685448438</v>
      </c>
    </row>
    <row r="658" spans="2:32" x14ac:dyDescent="0.25">
      <c r="B658" s="193">
        <v>2021</v>
      </c>
      <c r="C658" t="s">
        <v>546</v>
      </c>
      <c r="D658" t="s">
        <v>120</v>
      </c>
      <c r="E658" t="s">
        <v>126</v>
      </c>
      <c r="F658">
        <v>1.8816079155111469</v>
      </c>
      <c r="G658">
        <v>12.472754765664504</v>
      </c>
      <c r="H658">
        <v>3.0121981048032209</v>
      </c>
      <c r="I658">
        <v>7.6932421472642956</v>
      </c>
      <c r="J658">
        <v>4.4224054510577471</v>
      </c>
      <c r="K658">
        <v>9.6333768766541397</v>
      </c>
      <c r="L658">
        <v>4.7885050960824547</v>
      </c>
      <c r="M658">
        <v>9.2080247554734029</v>
      </c>
      <c r="N658">
        <v>11.153455426981102</v>
      </c>
      <c r="O658">
        <v>13.345442535081483</v>
      </c>
      <c r="P658">
        <v>5.5883488961864538</v>
      </c>
      <c r="Q658">
        <v>9.3200640754854707</v>
      </c>
      <c r="R658">
        <v>17.283321102455016</v>
      </c>
      <c r="S658">
        <v>3.9958516328600338</v>
      </c>
      <c r="T658">
        <v>12.971627859005737</v>
      </c>
      <c r="U658">
        <v>4.5715732193301086</v>
      </c>
      <c r="V658">
        <v>6.1785915027865519</v>
      </c>
      <c r="W658">
        <v>7.5250359314940889</v>
      </c>
      <c r="X658">
        <v>3.8448197097783763</v>
      </c>
      <c r="Y658">
        <v>2.2797539603739265</v>
      </c>
      <c r="Z658">
        <v>6.2740577368099881</v>
      </c>
      <c r="AA658">
        <v>8.6466529297276544</v>
      </c>
      <c r="AB658">
        <v>8.2408641130063351</v>
      </c>
      <c r="AC658">
        <v>29.050949323458898</v>
      </c>
      <c r="AD658">
        <v>5.0028541759217955</v>
      </c>
      <c r="AE658">
        <v>9.0456487163949504</v>
      </c>
      <c r="AF658">
        <v>5.2718587474524892</v>
      </c>
    </row>
    <row r="659" spans="2:32" x14ac:dyDescent="0.25">
      <c r="B659" s="193">
        <v>2021</v>
      </c>
      <c r="C659" t="s">
        <v>546</v>
      </c>
      <c r="D659" t="s">
        <v>120</v>
      </c>
      <c r="E659" t="s">
        <v>127</v>
      </c>
      <c r="F659">
        <v>0.28751163246472999</v>
      </c>
      <c r="G659">
        <v>1.2699869160461068</v>
      </c>
      <c r="H659">
        <v>0.35095596454892952</v>
      </c>
      <c r="I659">
        <v>0.8875311468566901</v>
      </c>
      <c r="J659">
        <v>0.60188218816226091</v>
      </c>
      <c r="K659">
        <v>1.1046110867364338</v>
      </c>
      <c r="L659">
        <v>0.1848084959272191</v>
      </c>
      <c r="M659">
        <v>9.4582689604473871E-2</v>
      </c>
      <c r="N659">
        <v>0.57947097832825811</v>
      </c>
      <c r="O659">
        <v>0.52214476700185952</v>
      </c>
      <c r="P659">
        <v>7.9997880027029428E-3</v>
      </c>
      <c r="Q659">
        <v>0.12091500948042157</v>
      </c>
      <c r="R659">
        <v>6.3417668610874084E-2</v>
      </c>
      <c r="S659">
        <v>0.2026303982967213</v>
      </c>
      <c r="T659">
        <v>0.12891768694576283</v>
      </c>
      <c r="U659">
        <v>0.22038069259247653</v>
      </c>
      <c r="V659">
        <v>8.2316538580478438E-2</v>
      </c>
      <c r="W659">
        <v>0.32398749041628055</v>
      </c>
      <c r="X659">
        <v>0</v>
      </c>
      <c r="Y659">
        <v>9.2864313330627377E-2</v>
      </c>
      <c r="Z659">
        <v>0.27425756685962455</v>
      </c>
      <c r="AA659">
        <v>0.16824971331545385</v>
      </c>
      <c r="AB659">
        <v>0.32058638396775946</v>
      </c>
      <c r="AC659">
        <v>0.93014416256958143</v>
      </c>
      <c r="AD659">
        <v>0</v>
      </c>
      <c r="AE659">
        <v>3.5689793389241664E-4</v>
      </c>
      <c r="AF659">
        <v>0.29773115576130027</v>
      </c>
    </row>
    <row r="660" spans="2:32" x14ac:dyDescent="0.25">
      <c r="B660" s="193">
        <v>2021</v>
      </c>
      <c r="C660" t="s">
        <v>546</v>
      </c>
      <c r="D660" t="s">
        <v>120</v>
      </c>
      <c r="E660" t="s">
        <v>128</v>
      </c>
      <c r="F660">
        <v>0.36685078150676909</v>
      </c>
      <c r="G660">
        <v>2.0667967379920085</v>
      </c>
      <c r="H660">
        <v>0.5734035073779975</v>
      </c>
      <c r="I660">
        <v>1.723711665909728</v>
      </c>
      <c r="J660">
        <v>0.99255206241962868</v>
      </c>
      <c r="K660">
        <v>1.7916074944351568</v>
      </c>
      <c r="L660">
        <v>6.3542261545752217E-3</v>
      </c>
      <c r="M660">
        <v>0</v>
      </c>
      <c r="N660">
        <v>2.0223248466428114E-2</v>
      </c>
      <c r="O660">
        <v>1.693917630751296</v>
      </c>
      <c r="P660">
        <v>0</v>
      </c>
      <c r="Q660">
        <v>0</v>
      </c>
      <c r="R660">
        <v>0</v>
      </c>
      <c r="S660">
        <v>7.942083992246737E-3</v>
      </c>
      <c r="T660">
        <v>0</v>
      </c>
      <c r="U660">
        <v>6.0438244415832645E-3</v>
      </c>
      <c r="V660">
        <v>0</v>
      </c>
      <c r="W660">
        <v>1.1064064855045377</v>
      </c>
      <c r="X660">
        <v>0</v>
      </c>
      <c r="Y660">
        <v>2.7336914064992508E-3</v>
      </c>
      <c r="Z660">
        <v>0.9778080099434876</v>
      </c>
      <c r="AA660">
        <v>0</v>
      </c>
      <c r="AB660">
        <v>1.054792112869399E-2</v>
      </c>
      <c r="AC660">
        <v>3.0349445597976969E-2</v>
      </c>
      <c r="AD660">
        <v>0</v>
      </c>
      <c r="AE660">
        <v>0</v>
      </c>
      <c r="AF660">
        <v>1.0316255166213097E-2</v>
      </c>
    </row>
    <row r="661" spans="2:32" x14ac:dyDescent="0.25">
      <c r="B661" s="193">
        <v>2021</v>
      </c>
      <c r="C661" t="s">
        <v>546</v>
      </c>
      <c r="D661" t="s">
        <v>120</v>
      </c>
      <c r="E661" t="s">
        <v>543</v>
      </c>
      <c r="F661">
        <v>0</v>
      </c>
      <c r="G661">
        <v>0</v>
      </c>
      <c r="H661">
        <v>0</v>
      </c>
      <c r="I661">
        <v>0</v>
      </c>
      <c r="J661">
        <v>0</v>
      </c>
      <c r="K661">
        <v>0</v>
      </c>
      <c r="L661">
        <v>0</v>
      </c>
      <c r="M661">
        <v>0</v>
      </c>
      <c r="N661">
        <v>0</v>
      </c>
      <c r="O661">
        <v>0</v>
      </c>
      <c r="P661">
        <v>0</v>
      </c>
      <c r="Q661">
        <v>0</v>
      </c>
      <c r="R661">
        <v>0</v>
      </c>
      <c r="S661">
        <v>0</v>
      </c>
      <c r="T661">
        <v>0</v>
      </c>
      <c r="U661">
        <v>0</v>
      </c>
      <c r="V661">
        <v>0</v>
      </c>
      <c r="W661">
        <v>0</v>
      </c>
      <c r="X661">
        <v>0</v>
      </c>
      <c r="Y661">
        <v>0</v>
      </c>
      <c r="Z661">
        <v>0</v>
      </c>
      <c r="AA661">
        <v>0</v>
      </c>
      <c r="AB661">
        <v>0</v>
      </c>
      <c r="AC661">
        <v>0</v>
      </c>
      <c r="AD661">
        <v>0</v>
      </c>
      <c r="AE661">
        <v>0</v>
      </c>
      <c r="AF661">
        <v>0</v>
      </c>
    </row>
    <row r="662" spans="2:32" x14ac:dyDescent="0.25">
      <c r="B662" s="193">
        <v>2021</v>
      </c>
      <c r="C662" t="s">
        <v>546</v>
      </c>
      <c r="D662" t="s">
        <v>120</v>
      </c>
      <c r="E662" t="s">
        <v>544</v>
      </c>
      <c r="F662">
        <v>0</v>
      </c>
      <c r="G662">
        <v>0</v>
      </c>
      <c r="H662">
        <v>0</v>
      </c>
      <c r="I662">
        <v>0</v>
      </c>
      <c r="J662">
        <v>0</v>
      </c>
      <c r="K662">
        <v>0</v>
      </c>
      <c r="L662">
        <v>0</v>
      </c>
      <c r="M662">
        <v>0</v>
      </c>
      <c r="N662">
        <v>0</v>
      </c>
      <c r="O662">
        <v>0</v>
      </c>
      <c r="P662">
        <v>0</v>
      </c>
      <c r="Q662">
        <v>0</v>
      </c>
      <c r="R662">
        <v>0</v>
      </c>
      <c r="S662">
        <v>0</v>
      </c>
      <c r="T662">
        <v>0</v>
      </c>
      <c r="U662">
        <v>0</v>
      </c>
      <c r="V662">
        <v>0</v>
      </c>
      <c r="W662">
        <v>0</v>
      </c>
      <c r="X662">
        <v>0</v>
      </c>
      <c r="Y662">
        <v>0</v>
      </c>
      <c r="Z662">
        <v>0</v>
      </c>
      <c r="AA662">
        <v>0</v>
      </c>
      <c r="AB662">
        <v>0</v>
      </c>
      <c r="AC662">
        <v>0</v>
      </c>
      <c r="AD662">
        <v>0</v>
      </c>
      <c r="AE662">
        <v>0</v>
      </c>
      <c r="AF662">
        <v>0</v>
      </c>
    </row>
    <row r="663" spans="2:32" x14ac:dyDescent="0.25">
      <c r="B663" s="193">
        <v>2021</v>
      </c>
      <c r="C663" t="s">
        <v>546</v>
      </c>
      <c r="D663" t="s">
        <v>119</v>
      </c>
      <c r="E663" t="s">
        <v>542</v>
      </c>
      <c r="F663">
        <v>2.2223989215570161</v>
      </c>
      <c r="G663">
        <v>46.059003481243693</v>
      </c>
      <c r="H663">
        <v>9.0130278824669912</v>
      </c>
      <c r="I663">
        <v>21.814777428493436</v>
      </c>
      <c r="J663">
        <v>4.3726042729919294</v>
      </c>
      <c r="K663">
        <v>48.288216745024599</v>
      </c>
      <c r="L663">
        <v>3.4105578857415084</v>
      </c>
      <c r="M663">
        <v>3.5895185009171207</v>
      </c>
      <c r="N663">
        <v>9.9777084526108375</v>
      </c>
      <c r="O663">
        <v>10.295094454986296</v>
      </c>
      <c r="P663">
        <v>2.1285129177805997</v>
      </c>
      <c r="Q663">
        <v>2.0512940764916712</v>
      </c>
      <c r="R663">
        <v>29.309629443659471</v>
      </c>
      <c r="S663">
        <v>0.47196690167269989</v>
      </c>
      <c r="T663">
        <v>3.3045118195721304</v>
      </c>
      <c r="U663">
        <v>7.5114561432892133</v>
      </c>
      <c r="V663">
        <v>3.9150411103483842</v>
      </c>
      <c r="W663">
        <v>5.4657069542188852</v>
      </c>
      <c r="X663">
        <v>0.77966215912024783</v>
      </c>
      <c r="Y663">
        <v>0.54989942935447944</v>
      </c>
      <c r="Z663">
        <v>4.4948695997538941</v>
      </c>
      <c r="AA663">
        <v>6.2577408802112773</v>
      </c>
      <c r="AB663">
        <v>4.8045873989920986</v>
      </c>
      <c r="AC663">
        <v>27.752276715674107</v>
      </c>
      <c r="AD663">
        <v>2.357213068680208</v>
      </c>
      <c r="AE663">
        <v>5.2782155707649547</v>
      </c>
      <c r="AF663">
        <v>3.6667583022181454</v>
      </c>
    </row>
    <row r="664" spans="2:32" x14ac:dyDescent="0.25">
      <c r="B664" s="193">
        <v>2021</v>
      </c>
      <c r="C664" t="s">
        <v>546</v>
      </c>
      <c r="D664" t="s">
        <v>119</v>
      </c>
      <c r="E664" t="s">
        <v>123</v>
      </c>
      <c r="F664">
        <v>10.395082567488895</v>
      </c>
      <c r="G664">
        <v>217.4104769571459</v>
      </c>
      <c r="H664">
        <v>28.499751416425141</v>
      </c>
      <c r="I664">
        <v>101.202575193082</v>
      </c>
      <c r="J664">
        <v>30.341041024950187</v>
      </c>
      <c r="K664">
        <v>151.48057222500049</v>
      </c>
      <c r="L664">
        <v>23.300517458400638</v>
      </c>
      <c r="M664">
        <v>42.947055007507061</v>
      </c>
      <c r="N664">
        <v>74.66339632411372</v>
      </c>
      <c r="O664">
        <v>129.82122203455484</v>
      </c>
      <c r="P664">
        <v>14.912564417198929</v>
      </c>
      <c r="Q664">
        <v>22.742565462006301</v>
      </c>
      <c r="R664">
        <v>121.63106552040439</v>
      </c>
      <c r="S664">
        <v>9.5256214424715306</v>
      </c>
      <c r="T664">
        <v>39.375881022608631</v>
      </c>
      <c r="U664">
        <v>57.164322043572298</v>
      </c>
      <c r="V664">
        <v>35.82399947816269</v>
      </c>
      <c r="W664">
        <v>55.528971256787898</v>
      </c>
      <c r="X664">
        <v>12.50283036517758</v>
      </c>
      <c r="Y664">
        <v>7.277263286239088</v>
      </c>
      <c r="Z664">
        <v>62.376726602646968</v>
      </c>
      <c r="AA664">
        <v>50.445957978746264</v>
      </c>
      <c r="AB664">
        <v>54.577034594681706</v>
      </c>
      <c r="AC664">
        <v>171.75509164705551</v>
      </c>
      <c r="AD664">
        <v>14.61340482931703</v>
      </c>
      <c r="AE664">
        <v>38.859942488973623</v>
      </c>
      <c r="AF664">
        <v>23.729327351231014</v>
      </c>
    </row>
    <row r="665" spans="2:32" x14ac:dyDescent="0.25">
      <c r="B665" s="193">
        <v>2021</v>
      </c>
      <c r="C665" t="s">
        <v>546</v>
      </c>
      <c r="D665" t="s">
        <v>119</v>
      </c>
      <c r="E665" t="s">
        <v>124</v>
      </c>
      <c r="F665">
        <v>6.2159117500263097</v>
      </c>
      <c r="G665">
        <v>65.811160048109542</v>
      </c>
      <c r="H665">
        <v>9.9658340617032657</v>
      </c>
      <c r="I665">
        <v>40.028628016922433</v>
      </c>
      <c r="J665">
        <v>14.569190294151475</v>
      </c>
      <c r="K665">
        <v>49.210318217948554</v>
      </c>
      <c r="L665">
        <v>11.040258414463285</v>
      </c>
      <c r="M665">
        <v>24.850819533819795</v>
      </c>
      <c r="N665">
        <v>28.787520054826611</v>
      </c>
      <c r="O665">
        <v>40.119920765127851</v>
      </c>
      <c r="P665">
        <v>10.715070061231575</v>
      </c>
      <c r="Q665">
        <v>15.212592006310093</v>
      </c>
      <c r="R665">
        <v>49.457200271182231</v>
      </c>
      <c r="S665">
        <v>7.1232328256372819</v>
      </c>
      <c r="T665">
        <v>26.251594745451285</v>
      </c>
      <c r="U665">
        <v>20.817918345154986</v>
      </c>
      <c r="V665">
        <v>14.637656918456456</v>
      </c>
      <c r="W665">
        <v>19.200099121305932</v>
      </c>
      <c r="X665">
        <v>7.4346633045673363</v>
      </c>
      <c r="Y665">
        <v>3.9652555908054774</v>
      </c>
      <c r="Z665">
        <v>18.145864979633501</v>
      </c>
      <c r="AA665">
        <v>25.736295186743082</v>
      </c>
      <c r="AB665">
        <v>20.881259266952338</v>
      </c>
      <c r="AC665">
        <v>70.996916213239459</v>
      </c>
      <c r="AD665">
        <v>8.1131713250791986</v>
      </c>
      <c r="AE665">
        <v>20.419052288393313</v>
      </c>
      <c r="AF665">
        <v>12.083447180663935</v>
      </c>
    </row>
    <row r="666" spans="2:32" x14ac:dyDescent="0.25">
      <c r="B666" s="193">
        <v>2021</v>
      </c>
      <c r="C666" t="s">
        <v>546</v>
      </c>
      <c r="D666" t="s">
        <v>119</v>
      </c>
      <c r="E666" t="s">
        <v>125</v>
      </c>
      <c r="F666">
        <v>6.7812264605474413</v>
      </c>
      <c r="G666">
        <v>55.858757960573151</v>
      </c>
      <c r="H666">
        <v>11.622139564947815</v>
      </c>
      <c r="I666">
        <v>37.604302578350435</v>
      </c>
      <c r="J666">
        <v>14.636593191686464</v>
      </c>
      <c r="K666">
        <v>45.843704613732712</v>
      </c>
      <c r="L666">
        <v>14.306496934700432</v>
      </c>
      <c r="M666">
        <v>39.073521889541212</v>
      </c>
      <c r="N666">
        <v>36.809292736209315</v>
      </c>
      <c r="O666">
        <v>101.99217829732592</v>
      </c>
      <c r="P666">
        <v>21.07985371720418</v>
      </c>
      <c r="Q666">
        <v>31.432274370363739</v>
      </c>
      <c r="R666">
        <v>78.313161270263549</v>
      </c>
      <c r="S666">
        <v>12.718553008819342</v>
      </c>
      <c r="T666">
        <v>48.176809289457786</v>
      </c>
      <c r="U666">
        <v>18.100786095445571</v>
      </c>
      <c r="V666">
        <v>25.209092377222497</v>
      </c>
      <c r="W666">
        <v>46.665686174727917</v>
      </c>
      <c r="X666">
        <v>15.804565361821764</v>
      </c>
      <c r="Y666">
        <v>7.1327131789907625</v>
      </c>
      <c r="Z666">
        <v>43.400505376210539</v>
      </c>
      <c r="AA666">
        <v>33.370210820289799</v>
      </c>
      <c r="AB666">
        <v>26.16830424351328</v>
      </c>
      <c r="AC666">
        <v>104.3853626337237</v>
      </c>
      <c r="AD666">
        <v>18.73811620420804</v>
      </c>
      <c r="AE666">
        <v>37.055607763168396</v>
      </c>
      <c r="AF666">
        <v>16.968009768075532</v>
      </c>
    </row>
    <row r="667" spans="2:32" x14ac:dyDescent="0.25">
      <c r="B667" s="193">
        <v>2021</v>
      </c>
      <c r="C667" t="s">
        <v>546</v>
      </c>
      <c r="D667" t="s">
        <v>119</v>
      </c>
      <c r="E667" t="s">
        <v>126</v>
      </c>
      <c r="F667">
        <v>10.819979947622658</v>
      </c>
      <c r="G667">
        <v>71.214163056219832</v>
      </c>
      <c r="H667">
        <v>17.354324945687587</v>
      </c>
      <c r="I667">
        <v>43.903062837408115</v>
      </c>
      <c r="J667">
        <v>25.309566484850347</v>
      </c>
      <c r="K667">
        <v>55.331463053248946</v>
      </c>
      <c r="L667">
        <v>18.749959287675953</v>
      </c>
      <c r="M667">
        <v>53.772486962146296</v>
      </c>
      <c r="N667">
        <v>43.046083019172677</v>
      </c>
      <c r="O667">
        <v>99.256103176842345</v>
      </c>
      <c r="P667">
        <v>32.975752499791398</v>
      </c>
      <c r="Q667">
        <v>54.348007709613782</v>
      </c>
      <c r="R667">
        <v>101.74614999872689</v>
      </c>
      <c r="S667">
        <v>15.635307935921908</v>
      </c>
      <c r="T667">
        <v>75.945500025365305</v>
      </c>
      <c r="U667">
        <v>17.773135216603919</v>
      </c>
      <c r="V667">
        <v>36.054051558861062</v>
      </c>
      <c r="W667">
        <v>50.191699766111107</v>
      </c>
      <c r="X667">
        <v>23.860986979561666</v>
      </c>
      <c r="Y667">
        <v>8.8964590915258519</v>
      </c>
      <c r="Z667">
        <v>43.206054512221257</v>
      </c>
      <c r="AA667">
        <v>50.008253384043343</v>
      </c>
      <c r="AB667">
        <v>32.440212103068852</v>
      </c>
      <c r="AC667">
        <v>114.81664492479436</v>
      </c>
      <c r="AD667">
        <v>30.004094444598415</v>
      </c>
      <c r="AE667">
        <v>53.457188633079227</v>
      </c>
      <c r="AF667">
        <v>20.352664277045005</v>
      </c>
    </row>
    <row r="668" spans="2:32" x14ac:dyDescent="0.25">
      <c r="B668" s="193">
        <v>2021</v>
      </c>
      <c r="C668" t="s">
        <v>546</v>
      </c>
      <c r="D668" t="s">
        <v>119</v>
      </c>
      <c r="E668" t="s">
        <v>127</v>
      </c>
      <c r="F668">
        <v>5.3053403459965853</v>
      </c>
      <c r="G668">
        <v>32.804600936508834</v>
      </c>
      <c r="H668">
        <v>5.7927096089826113</v>
      </c>
      <c r="I668">
        <v>23.393255026642464</v>
      </c>
      <c r="J668">
        <v>14.069667194254951</v>
      </c>
      <c r="K668">
        <v>21.698885214293924</v>
      </c>
      <c r="L668">
        <v>11.569858255179403</v>
      </c>
      <c r="M668">
        <v>27.975479576623179</v>
      </c>
      <c r="N668">
        <v>30.571945115488813</v>
      </c>
      <c r="O668">
        <v>30.439719390491959</v>
      </c>
      <c r="P668">
        <v>17.486758139219884</v>
      </c>
      <c r="Q668">
        <v>32.088309708637034</v>
      </c>
      <c r="R668">
        <v>55.609177627387623</v>
      </c>
      <c r="S668">
        <v>12.561015695284848</v>
      </c>
      <c r="T668">
        <v>48.0402937927784</v>
      </c>
      <c r="U668">
        <v>12.57791554582837</v>
      </c>
      <c r="V668">
        <v>22.96704527339346</v>
      </c>
      <c r="W668">
        <v>24.314802150366503</v>
      </c>
      <c r="X668">
        <v>8.2072177766887116</v>
      </c>
      <c r="Y668">
        <v>5.5517567886511232</v>
      </c>
      <c r="Z668">
        <v>19.348524444343138</v>
      </c>
      <c r="AA668">
        <v>28.598680173045551</v>
      </c>
      <c r="AB668">
        <v>21.791736836231902</v>
      </c>
      <c r="AC668">
        <v>67.915007522013966</v>
      </c>
      <c r="AD668">
        <v>18.514732449173778</v>
      </c>
      <c r="AE668">
        <v>30.604865745294369</v>
      </c>
      <c r="AF668">
        <v>15.755523837223436</v>
      </c>
    </row>
    <row r="669" spans="2:32" x14ac:dyDescent="0.25">
      <c r="B669" s="193">
        <v>2021</v>
      </c>
      <c r="C669" t="s">
        <v>546</v>
      </c>
      <c r="D669" t="s">
        <v>119</v>
      </c>
      <c r="E669" t="s">
        <v>128</v>
      </c>
      <c r="F669">
        <v>0.58381380220037138</v>
      </c>
      <c r="G669">
        <v>4.6042655126837824</v>
      </c>
      <c r="H669">
        <v>0.81623752228074986</v>
      </c>
      <c r="I669">
        <v>3.9183096478864385</v>
      </c>
      <c r="J669">
        <v>2.0010258999297013</v>
      </c>
      <c r="K669">
        <v>3.035274514107126</v>
      </c>
      <c r="L669">
        <v>4.901952107991268</v>
      </c>
      <c r="M669">
        <v>14.212986242434944</v>
      </c>
      <c r="N669">
        <v>13.147482127893955</v>
      </c>
      <c r="O669">
        <v>12.283996652589664</v>
      </c>
      <c r="P669">
        <v>6.3852650490504317</v>
      </c>
      <c r="Q669">
        <v>18.631330863688046</v>
      </c>
      <c r="R669">
        <v>28.734762270450886</v>
      </c>
      <c r="S669">
        <v>6.0667336179109981</v>
      </c>
      <c r="T669">
        <v>21.258377153187503</v>
      </c>
      <c r="U669">
        <v>4.250570870335002</v>
      </c>
      <c r="V669">
        <v>13.112354213491212</v>
      </c>
      <c r="W669">
        <v>10.328919612725855</v>
      </c>
      <c r="X669">
        <v>4.2371946710329516</v>
      </c>
      <c r="Y669">
        <v>2.0138696563852498</v>
      </c>
      <c r="Z669">
        <v>8.5810515048936331</v>
      </c>
      <c r="AA669">
        <v>13.96257981445034</v>
      </c>
      <c r="AB669">
        <v>8.835150191351536</v>
      </c>
      <c r="AC669">
        <v>27.306531590215371</v>
      </c>
      <c r="AD669">
        <v>9.0772708754681091</v>
      </c>
      <c r="AE669">
        <v>15.009107839108543</v>
      </c>
      <c r="AF669">
        <v>6.7271471818566599</v>
      </c>
    </row>
    <row r="670" spans="2:32" x14ac:dyDescent="0.25">
      <c r="B670" s="193">
        <v>2021</v>
      </c>
      <c r="C670" t="s">
        <v>546</v>
      </c>
      <c r="D670" t="s">
        <v>119</v>
      </c>
      <c r="E670" t="s">
        <v>543</v>
      </c>
      <c r="F670">
        <v>0.47612612038120916</v>
      </c>
      <c r="G670">
        <v>4.0792228077506518</v>
      </c>
      <c r="H670">
        <v>0.6197343600760612</v>
      </c>
      <c r="I670">
        <v>3.752548225186346</v>
      </c>
      <c r="J670">
        <v>1.5543990090730992</v>
      </c>
      <c r="K670">
        <v>2.5783174750170237</v>
      </c>
      <c r="L670">
        <v>0</v>
      </c>
      <c r="M670">
        <v>3.6865533293656312</v>
      </c>
      <c r="N670">
        <v>0</v>
      </c>
      <c r="O670">
        <v>0</v>
      </c>
      <c r="P670">
        <v>1.6965243891834925</v>
      </c>
      <c r="Q670">
        <v>5.1651252921365014</v>
      </c>
      <c r="R670">
        <v>8.6884039025033601</v>
      </c>
      <c r="S670">
        <v>0</v>
      </c>
      <c r="T670">
        <v>5.3665840498923743</v>
      </c>
      <c r="U670">
        <v>0</v>
      </c>
      <c r="V670">
        <v>3.5034545562292205</v>
      </c>
      <c r="W670">
        <v>0</v>
      </c>
      <c r="X670">
        <v>1.1393325158662637</v>
      </c>
      <c r="Y670">
        <v>0</v>
      </c>
      <c r="Z670">
        <v>0</v>
      </c>
      <c r="AA670">
        <v>3.5119280964035293</v>
      </c>
      <c r="AB670">
        <v>0</v>
      </c>
      <c r="AC670">
        <v>0</v>
      </c>
      <c r="AD670">
        <v>2.1336873506317362</v>
      </c>
      <c r="AE670">
        <v>3.3966010544238885</v>
      </c>
      <c r="AF670">
        <v>0</v>
      </c>
    </row>
    <row r="671" spans="2:32" x14ac:dyDescent="0.25">
      <c r="B671" s="193">
        <v>2021</v>
      </c>
      <c r="C671" t="s">
        <v>546</v>
      </c>
      <c r="D671" t="s">
        <v>119</v>
      </c>
      <c r="E671" t="s">
        <v>544</v>
      </c>
      <c r="F671">
        <v>0.14866860153411149</v>
      </c>
      <c r="G671">
        <v>2.1140262379207524</v>
      </c>
      <c r="H671">
        <v>0.47706859659103995</v>
      </c>
      <c r="I671">
        <v>2.1359024742576183</v>
      </c>
      <c r="J671">
        <v>1.1023127337997742</v>
      </c>
      <c r="K671">
        <v>1.5920106247894779</v>
      </c>
      <c r="L671">
        <v>0</v>
      </c>
      <c r="M671">
        <v>1.9122633237264923</v>
      </c>
      <c r="N671">
        <v>0</v>
      </c>
      <c r="O671">
        <v>0</v>
      </c>
      <c r="P671">
        <v>1.1982930242240348</v>
      </c>
      <c r="Q671">
        <v>2.2728974218894571</v>
      </c>
      <c r="R671">
        <v>4.5284882331653744</v>
      </c>
      <c r="S671">
        <v>0</v>
      </c>
      <c r="T671">
        <v>2.5986895895349265</v>
      </c>
      <c r="U671">
        <v>0</v>
      </c>
      <c r="V671">
        <v>2.2324979342926445</v>
      </c>
      <c r="W671">
        <v>0</v>
      </c>
      <c r="X671">
        <v>0.42524837422028844</v>
      </c>
      <c r="Y671">
        <v>0</v>
      </c>
      <c r="Z671">
        <v>0</v>
      </c>
      <c r="AA671">
        <v>2.1144720104499046</v>
      </c>
      <c r="AB671">
        <v>0</v>
      </c>
      <c r="AC671">
        <v>0</v>
      </c>
      <c r="AD671">
        <v>1.5314965955708726</v>
      </c>
      <c r="AE671">
        <v>1.2939209587488925</v>
      </c>
      <c r="AF671">
        <v>0</v>
      </c>
    </row>
    <row r="672" spans="2:32" x14ac:dyDescent="0.25">
      <c r="B672" s="193">
        <v>2021</v>
      </c>
      <c r="C672" t="s">
        <v>546</v>
      </c>
      <c r="D672" t="s">
        <v>121</v>
      </c>
      <c r="E672" t="s">
        <v>542</v>
      </c>
      <c r="F672">
        <v>0.75150398331384738</v>
      </c>
      <c r="G672">
        <v>20.226090035660558</v>
      </c>
      <c r="H672">
        <v>2.8183614428405579</v>
      </c>
      <c r="I672">
        <v>9.7432743247139992</v>
      </c>
      <c r="J672">
        <v>1.7696511203346728</v>
      </c>
      <c r="K672">
        <v>17.092160295183241</v>
      </c>
      <c r="L672">
        <v>4.865635815657714</v>
      </c>
      <c r="M672">
        <v>1.5931943647401863</v>
      </c>
      <c r="N672">
        <v>16.137733623807556</v>
      </c>
      <c r="O672">
        <v>24.752398684035057</v>
      </c>
      <c r="P672">
        <v>0.89499379975162163</v>
      </c>
      <c r="Q672">
        <v>0.91721626982606641</v>
      </c>
      <c r="R672">
        <v>12.477462610016115</v>
      </c>
      <c r="S672">
        <v>0.67758279024384538</v>
      </c>
      <c r="T672">
        <v>1.4474971861543766</v>
      </c>
      <c r="U672">
        <v>11.416057080106976</v>
      </c>
      <c r="V672">
        <v>1.7444188713679953</v>
      </c>
      <c r="W672">
        <v>16.395942864260096</v>
      </c>
      <c r="X672">
        <v>0.2448751297789572</v>
      </c>
      <c r="Y672">
        <v>0.80866520606052728</v>
      </c>
      <c r="Z672">
        <v>12.677040935340443</v>
      </c>
      <c r="AA672">
        <v>2.9163427360473411</v>
      </c>
      <c r="AB672">
        <v>6.5274184112516158</v>
      </c>
      <c r="AC672">
        <v>36.307001552733979</v>
      </c>
      <c r="AD672">
        <v>0.9075419911078535</v>
      </c>
      <c r="AE672">
        <v>2.201710495789202</v>
      </c>
      <c r="AF672">
        <v>5.9153454200645417</v>
      </c>
    </row>
    <row r="673" spans="2:32" x14ac:dyDescent="0.25">
      <c r="B673" s="193">
        <v>2021</v>
      </c>
      <c r="C673" t="s">
        <v>546</v>
      </c>
      <c r="D673" t="s">
        <v>121</v>
      </c>
      <c r="E673" t="s">
        <v>123</v>
      </c>
      <c r="F673">
        <v>0</v>
      </c>
      <c r="G673">
        <v>21.973407478329499</v>
      </c>
      <c r="H673">
        <v>0</v>
      </c>
      <c r="I673">
        <v>11.313292453130313</v>
      </c>
      <c r="J673">
        <v>1.572720821407152</v>
      </c>
      <c r="K673">
        <v>0</v>
      </c>
      <c r="L673">
        <v>6.1887701425411796</v>
      </c>
      <c r="M673">
        <v>9.4088769162154424</v>
      </c>
      <c r="N673">
        <v>34.284201768947376</v>
      </c>
      <c r="O673">
        <v>0</v>
      </c>
      <c r="P673">
        <v>2.753594878225623</v>
      </c>
      <c r="Q673">
        <v>5.0931617004387117</v>
      </c>
      <c r="R673">
        <v>23.395225443670526</v>
      </c>
      <c r="S673">
        <v>2.6167371070473608</v>
      </c>
      <c r="T673">
        <v>8.2887962422307897</v>
      </c>
      <c r="U673">
        <v>20.571952685967602</v>
      </c>
      <c r="V673">
        <v>7.9395045875035954</v>
      </c>
      <c r="W673">
        <v>9.2588510881612578</v>
      </c>
      <c r="X673">
        <v>0.37550310236026857</v>
      </c>
      <c r="Y673">
        <v>2.2557940743675138</v>
      </c>
      <c r="Z673">
        <v>4.9473109909872219</v>
      </c>
      <c r="AA673">
        <v>12.709338410687451</v>
      </c>
      <c r="AB673">
        <v>10.757755236188984</v>
      </c>
      <c r="AC673">
        <v>25.188631402491517</v>
      </c>
      <c r="AD673">
        <v>1.9393689434549806</v>
      </c>
      <c r="AE673">
        <v>6.9843760340149768</v>
      </c>
      <c r="AF673">
        <v>10.795737091868075</v>
      </c>
    </row>
    <row r="674" spans="2:32" x14ac:dyDescent="0.25">
      <c r="B674" s="193">
        <v>2021</v>
      </c>
      <c r="C674" t="s">
        <v>546</v>
      </c>
      <c r="D674" t="s">
        <v>121</v>
      </c>
      <c r="E674" t="s">
        <v>124</v>
      </c>
      <c r="F674">
        <v>0</v>
      </c>
      <c r="G674">
        <v>19.369031249641175</v>
      </c>
      <c r="H674">
        <v>0</v>
      </c>
      <c r="I674">
        <v>13.222561234655283</v>
      </c>
      <c r="J674">
        <v>1.8735232567002738</v>
      </c>
      <c r="K674">
        <v>0</v>
      </c>
      <c r="L674">
        <v>6.7547585858970898</v>
      </c>
      <c r="M674">
        <v>13.430922887598868</v>
      </c>
      <c r="N674">
        <v>29.214516032629444</v>
      </c>
      <c r="O674">
        <v>29.239963313997734</v>
      </c>
      <c r="P674">
        <v>4.608780791843115</v>
      </c>
      <c r="Q674">
        <v>8.45887782674526</v>
      </c>
      <c r="R674">
        <v>22.493304497423402</v>
      </c>
      <c r="S674">
        <v>4.4942585763973302</v>
      </c>
      <c r="T674">
        <v>13.466976822860891</v>
      </c>
      <c r="U674">
        <v>16.84084802158203</v>
      </c>
      <c r="V674">
        <v>8.0303357438117935</v>
      </c>
      <c r="W674">
        <v>25.999056472064595</v>
      </c>
      <c r="X674">
        <v>0</v>
      </c>
      <c r="Y674">
        <v>2.7948213923713694</v>
      </c>
      <c r="Z674">
        <v>21.074050218060528</v>
      </c>
      <c r="AA674">
        <v>16.614682722427254</v>
      </c>
      <c r="AB674">
        <v>9.7627875824023036</v>
      </c>
      <c r="AC674">
        <v>25.606570952535549</v>
      </c>
      <c r="AD674">
        <v>2.1361645385781776</v>
      </c>
      <c r="AE674">
        <v>8.4605665162311592</v>
      </c>
      <c r="AF674">
        <v>12.157164254741517</v>
      </c>
    </row>
    <row r="675" spans="2:32" x14ac:dyDescent="0.25">
      <c r="B675" s="193">
        <v>2021</v>
      </c>
      <c r="C675" t="s">
        <v>546</v>
      </c>
      <c r="D675" t="s">
        <v>121</v>
      </c>
      <c r="E675" t="s">
        <v>125</v>
      </c>
      <c r="F675">
        <v>0</v>
      </c>
      <c r="G675">
        <v>8.2436842935459858</v>
      </c>
      <c r="H675">
        <v>0</v>
      </c>
      <c r="I675">
        <v>6.0597445017619691</v>
      </c>
      <c r="J675">
        <v>1.242338988581245</v>
      </c>
      <c r="K675">
        <v>0</v>
      </c>
      <c r="L675">
        <v>0.30654567956336176</v>
      </c>
      <c r="M675">
        <v>3.0887635753744487</v>
      </c>
      <c r="N675">
        <v>6.8707237836058166</v>
      </c>
      <c r="O675">
        <v>2.8443915291184805</v>
      </c>
      <c r="P675">
        <v>0.84170575401166714</v>
      </c>
      <c r="Q675">
        <v>2.6584537399066921</v>
      </c>
      <c r="R675">
        <v>3.8120986624115307</v>
      </c>
      <c r="S675">
        <v>0.37217995287260064</v>
      </c>
      <c r="T675">
        <v>3.3391087386132616</v>
      </c>
      <c r="U675">
        <v>1.8512835223277324</v>
      </c>
      <c r="V675">
        <v>2.0656175464815032</v>
      </c>
      <c r="W675">
        <v>8.857917284743106</v>
      </c>
      <c r="X675">
        <v>0</v>
      </c>
      <c r="Y675">
        <v>0.42493072484988242</v>
      </c>
      <c r="Z675">
        <v>6.0538799921665438</v>
      </c>
      <c r="AA675">
        <v>3.8824694325308471</v>
      </c>
      <c r="AB675">
        <v>0</v>
      </c>
      <c r="AC675">
        <v>0</v>
      </c>
      <c r="AD675">
        <v>0</v>
      </c>
      <c r="AE675">
        <v>1.2724544520647401</v>
      </c>
      <c r="AF675">
        <v>3.1064943749637801</v>
      </c>
    </row>
    <row r="676" spans="2:32" x14ac:dyDescent="0.25">
      <c r="B676" s="193">
        <v>2021</v>
      </c>
      <c r="C676" t="s">
        <v>546</v>
      </c>
      <c r="D676" t="s">
        <v>121</v>
      </c>
      <c r="E676" t="s">
        <v>126</v>
      </c>
      <c r="F676">
        <v>0</v>
      </c>
      <c r="G676">
        <v>0.39274211308922191</v>
      </c>
      <c r="H676">
        <v>0</v>
      </c>
      <c r="I676">
        <v>0.29165714261436237</v>
      </c>
      <c r="J676">
        <v>6.2303602099447464E-3</v>
      </c>
      <c r="K676">
        <v>0</v>
      </c>
      <c r="L676">
        <v>5.1849173658998146E-3</v>
      </c>
      <c r="M676">
        <v>0.23067334717646157</v>
      </c>
      <c r="N676">
        <v>0.72055694854303132</v>
      </c>
      <c r="O676">
        <v>0</v>
      </c>
      <c r="P676">
        <v>0</v>
      </c>
      <c r="Q676">
        <v>0.26822301424699158</v>
      </c>
      <c r="R676">
        <v>7.3005146938049381E-2</v>
      </c>
      <c r="S676">
        <v>1.6676849485159406E-2</v>
      </c>
      <c r="T676">
        <v>0.23913910414994896</v>
      </c>
      <c r="U676">
        <v>0.14900110554041007</v>
      </c>
      <c r="V676">
        <v>0.16683678744026259</v>
      </c>
      <c r="W676">
        <v>0.50325085463647412</v>
      </c>
      <c r="X676">
        <v>0</v>
      </c>
      <c r="Y676">
        <v>3.6601331221677365E-2</v>
      </c>
      <c r="Z676">
        <v>0.20770133086307585</v>
      </c>
      <c r="AA676">
        <v>0.43098213610088015</v>
      </c>
      <c r="AB676">
        <v>0</v>
      </c>
      <c r="AC676">
        <v>0</v>
      </c>
      <c r="AD676">
        <v>0</v>
      </c>
      <c r="AE676">
        <v>0</v>
      </c>
      <c r="AF676">
        <v>0.33352048055704769</v>
      </c>
    </row>
    <row r="677" spans="2:32" x14ac:dyDescent="0.25">
      <c r="B677" s="193">
        <v>2021</v>
      </c>
      <c r="C677" t="s">
        <v>546</v>
      </c>
      <c r="D677" t="s">
        <v>121</v>
      </c>
      <c r="E677" t="s">
        <v>127</v>
      </c>
      <c r="F677">
        <v>0</v>
      </c>
      <c r="G677">
        <v>0</v>
      </c>
      <c r="H677">
        <v>0</v>
      </c>
      <c r="I677">
        <v>0</v>
      </c>
      <c r="J677">
        <v>0</v>
      </c>
      <c r="K677">
        <v>0</v>
      </c>
      <c r="L677">
        <v>1.1459515615236233E-2</v>
      </c>
      <c r="M677">
        <v>0</v>
      </c>
      <c r="N677">
        <v>0.14354153696761066</v>
      </c>
      <c r="O677">
        <v>0</v>
      </c>
      <c r="P677">
        <v>0</v>
      </c>
      <c r="Q677">
        <v>0</v>
      </c>
      <c r="R677">
        <v>0</v>
      </c>
      <c r="S677">
        <v>1.4914152029012986E-2</v>
      </c>
      <c r="T677">
        <v>0</v>
      </c>
      <c r="U677">
        <v>3.6654724584853617E-2</v>
      </c>
      <c r="V677">
        <v>0</v>
      </c>
      <c r="W677">
        <v>0.23647289259537888</v>
      </c>
      <c r="X677">
        <v>0</v>
      </c>
      <c r="Y677">
        <v>1.069924058797669E-2</v>
      </c>
      <c r="Z677">
        <v>0.10094670887141838</v>
      </c>
      <c r="AA677">
        <v>0</v>
      </c>
      <c r="AB677">
        <v>0</v>
      </c>
      <c r="AC677">
        <v>0</v>
      </c>
      <c r="AD677">
        <v>0</v>
      </c>
      <c r="AE677">
        <v>0</v>
      </c>
      <c r="AF677">
        <v>7.2851498916593121E-2</v>
      </c>
    </row>
    <row r="678" spans="2:32" x14ac:dyDescent="0.25">
      <c r="B678" s="193">
        <v>2021</v>
      </c>
      <c r="C678" t="s">
        <v>546</v>
      </c>
      <c r="D678" t="s">
        <v>121</v>
      </c>
      <c r="E678" t="s">
        <v>128</v>
      </c>
      <c r="F678">
        <v>0</v>
      </c>
      <c r="G678">
        <v>0</v>
      </c>
      <c r="H678">
        <v>0</v>
      </c>
      <c r="I678">
        <v>0</v>
      </c>
      <c r="J678">
        <v>0</v>
      </c>
      <c r="K678">
        <v>0</v>
      </c>
      <c r="L678">
        <v>0</v>
      </c>
      <c r="M678">
        <v>4.6254817403314885E-2</v>
      </c>
      <c r="N678">
        <v>0</v>
      </c>
      <c r="O678">
        <v>0</v>
      </c>
      <c r="P678">
        <v>0</v>
      </c>
      <c r="Q678">
        <v>7.1876918675230494E-2</v>
      </c>
      <c r="R678">
        <v>0</v>
      </c>
      <c r="S678">
        <v>0</v>
      </c>
      <c r="T678">
        <v>4.6083306202277297E-2</v>
      </c>
      <c r="U678">
        <v>0</v>
      </c>
      <c r="V678">
        <v>4.6824557440751091E-2</v>
      </c>
      <c r="W678">
        <v>8.996444794985381E-2</v>
      </c>
      <c r="X678">
        <v>0</v>
      </c>
      <c r="Y678">
        <v>0</v>
      </c>
      <c r="Z678">
        <v>4.0095000268872694E-2</v>
      </c>
      <c r="AA678">
        <v>9.987799262227523E-2</v>
      </c>
      <c r="AB678">
        <v>0</v>
      </c>
      <c r="AC678">
        <v>0</v>
      </c>
      <c r="AD678">
        <v>0</v>
      </c>
      <c r="AE678">
        <v>0</v>
      </c>
      <c r="AF678">
        <v>0</v>
      </c>
    </row>
    <row r="679" spans="2:32" x14ac:dyDescent="0.25">
      <c r="B679" s="193">
        <v>2021</v>
      </c>
      <c r="C679" t="s">
        <v>546</v>
      </c>
      <c r="D679" t="s">
        <v>121</v>
      </c>
      <c r="E679" t="s">
        <v>543</v>
      </c>
      <c r="F679">
        <v>0</v>
      </c>
      <c r="G679">
        <v>0</v>
      </c>
      <c r="H679">
        <v>0</v>
      </c>
      <c r="I679">
        <v>0</v>
      </c>
      <c r="J679">
        <v>0</v>
      </c>
      <c r="K679">
        <v>0</v>
      </c>
      <c r="L679">
        <v>0</v>
      </c>
      <c r="M679">
        <v>0</v>
      </c>
      <c r="N679">
        <v>0</v>
      </c>
      <c r="O679">
        <v>0</v>
      </c>
      <c r="P679">
        <v>0</v>
      </c>
      <c r="Q679">
        <v>0</v>
      </c>
      <c r="R679">
        <v>0</v>
      </c>
      <c r="S679">
        <v>0</v>
      </c>
      <c r="T679">
        <v>0</v>
      </c>
      <c r="U679">
        <v>0</v>
      </c>
      <c r="V679">
        <v>0</v>
      </c>
      <c r="W679">
        <v>0</v>
      </c>
      <c r="X679">
        <v>0</v>
      </c>
      <c r="Y679">
        <v>0</v>
      </c>
      <c r="Z679">
        <v>0</v>
      </c>
      <c r="AA679">
        <v>0</v>
      </c>
      <c r="AB679">
        <v>0</v>
      </c>
      <c r="AC679">
        <v>0</v>
      </c>
      <c r="AD679">
        <v>0</v>
      </c>
      <c r="AE679">
        <v>0</v>
      </c>
      <c r="AF679">
        <v>0</v>
      </c>
    </row>
    <row r="680" spans="2:32" x14ac:dyDescent="0.25">
      <c r="B680" s="193">
        <v>2021</v>
      </c>
      <c r="C680" t="s">
        <v>546</v>
      </c>
      <c r="D680" t="s">
        <v>121</v>
      </c>
      <c r="E680" t="s">
        <v>544</v>
      </c>
      <c r="F680">
        <v>0</v>
      </c>
      <c r="G680">
        <v>0</v>
      </c>
      <c r="H680">
        <v>0</v>
      </c>
      <c r="I680">
        <v>0</v>
      </c>
      <c r="J680">
        <v>0</v>
      </c>
      <c r="K680">
        <v>0</v>
      </c>
      <c r="L680">
        <v>0</v>
      </c>
      <c r="M680">
        <v>0</v>
      </c>
      <c r="N680">
        <v>0</v>
      </c>
      <c r="O680">
        <v>0</v>
      </c>
      <c r="P680">
        <v>0</v>
      </c>
      <c r="Q680">
        <v>0</v>
      </c>
      <c r="R680">
        <v>0</v>
      </c>
      <c r="S680">
        <v>0</v>
      </c>
      <c r="T680">
        <v>0</v>
      </c>
      <c r="U680">
        <v>0</v>
      </c>
      <c r="V680">
        <v>0</v>
      </c>
      <c r="W680">
        <v>0</v>
      </c>
      <c r="X680">
        <v>0</v>
      </c>
      <c r="Y680">
        <v>0</v>
      </c>
      <c r="Z680">
        <v>0</v>
      </c>
      <c r="AA680">
        <v>0</v>
      </c>
      <c r="AB680">
        <v>0</v>
      </c>
      <c r="AC680">
        <v>0</v>
      </c>
      <c r="AD680">
        <v>0</v>
      </c>
      <c r="AE680">
        <v>0</v>
      </c>
      <c r="AF680">
        <v>0</v>
      </c>
    </row>
    <row r="681" spans="2:32" x14ac:dyDescent="0.25">
      <c r="B681" s="193">
        <v>2021</v>
      </c>
      <c r="C681" t="s">
        <v>546</v>
      </c>
      <c r="D681" t="s">
        <v>131</v>
      </c>
      <c r="E681" t="s">
        <v>542</v>
      </c>
      <c r="F681">
        <v>0</v>
      </c>
      <c r="G681">
        <v>0</v>
      </c>
      <c r="H681">
        <v>0</v>
      </c>
      <c r="I681">
        <v>0</v>
      </c>
      <c r="J681">
        <v>0</v>
      </c>
      <c r="K681">
        <v>0</v>
      </c>
      <c r="L681">
        <v>0</v>
      </c>
      <c r="M681">
        <v>0</v>
      </c>
      <c r="N681">
        <v>0</v>
      </c>
      <c r="O681">
        <v>0</v>
      </c>
      <c r="P681">
        <v>0</v>
      </c>
      <c r="Q681">
        <v>0</v>
      </c>
      <c r="R681">
        <v>0</v>
      </c>
      <c r="S681">
        <v>0</v>
      </c>
      <c r="T681">
        <v>0</v>
      </c>
      <c r="U681">
        <v>0</v>
      </c>
      <c r="V681">
        <v>0</v>
      </c>
      <c r="W681">
        <v>0</v>
      </c>
      <c r="X681">
        <v>0</v>
      </c>
      <c r="Y681">
        <v>0</v>
      </c>
      <c r="Z681">
        <v>0</v>
      </c>
      <c r="AA681">
        <v>0</v>
      </c>
      <c r="AB681">
        <v>0</v>
      </c>
      <c r="AC681">
        <v>0</v>
      </c>
      <c r="AD681">
        <v>0</v>
      </c>
      <c r="AE681">
        <v>0</v>
      </c>
      <c r="AF681">
        <v>0</v>
      </c>
    </row>
    <row r="682" spans="2:32" x14ac:dyDescent="0.25">
      <c r="B682" s="193">
        <v>2021</v>
      </c>
      <c r="C682" t="s">
        <v>546</v>
      </c>
      <c r="D682" t="s">
        <v>131</v>
      </c>
      <c r="E682" t="s">
        <v>123</v>
      </c>
      <c r="F682">
        <v>0</v>
      </c>
      <c r="G682">
        <v>0</v>
      </c>
      <c r="H682">
        <v>0</v>
      </c>
      <c r="I682">
        <v>0</v>
      </c>
      <c r="J682">
        <v>0</v>
      </c>
      <c r="K682">
        <v>0</v>
      </c>
      <c r="L682">
        <v>0</v>
      </c>
      <c r="M682">
        <v>0</v>
      </c>
      <c r="N682">
        <v>0</v>
      </c>
      <c r="O682">
        <v>0</v>
      </c>
      <c r="P682">
        <v>0</v>
      </c>
      <c r="Q682">
        <v>0</v>
      </c>
      <c r="R682">
        <v>0</v>
      </c>
      <c r="S682">
        <v>0</v>
      </c>
      <c r="T682">
        <v>0</v>
      </c>
      <c r="U682">
        <v>0</v>
      </c>
      <c r="V682">
        <v>0</v>
      </c>
      <c r="W682">
        <v>0</v>
      </c>
      <c r="X682">
        <v>0</v>
      </c>
      <c r="Y682">
        <v>0</v>
      </c>
      <c r="Z682">
        <v>0</v>
      </c>
      <c r="AA682">
        <v>0</v>
      </c>
      <c r="AB682">
        <v>0</v>
      </c>
      <c r="AC682">
        <v>0</v>
      </c>
      <c r="AD682">
        <v>0</v>
      </c>
      <c r="AE682">
        <v>0</v>
      </c>
      <c r="AF682">
        <v>0</v>
      </c>
    </row>
    <row r="683" spans="2:32" x14ac:dyDescent="0.25">
      <c r="B683" s="193">
        <v>2021</v>
      </c>
      <c r="C683" t="s">
        <v>546</v>
      </c>
      <c r="D683" t="s">
        <v>131</v>
      </c>
      <c r="E683" t="s">
        <v>124</v>
      </c>
      <c r="F683">
        <v>0</v>
      </c>
      <c r="G683">
        <v>0</v>
      </c>
      <c r="H683">
        <v>0</v>
      </c>
      <c r="I683">
        <v>0</v>
      </c>
      <c r="J683">
        <v>0</v>
      </c>
      <c r="K683">
        <v>0</v>
      </c>
      <c r="L683">
        <v>0</v>
      </c>
      <c r="M683">
        <v>0</v>
      </c>
      <c r="N683">
        <v>0</v>
      </c>
      <c r="O683">
        <v>0</v>
      </c>
      <c r="P683">
        <v>0</v>
      </c>
      <c r="Q683">
        <v>0</v>
      </c>
      <c r="R683">
        <v>0</v>
      </c>
      <c r="S683">
        <v>0</v>
      </c>
      <c r="T683">
        <v>0</v>
      </c>
      <c r="U683">
        <v>0</v>
      </c>
      <c r="V683">
        <v>0</v>
      </c>
      <c r="W683">
        <v>0</v>
      </c>
      <c r="X683">
        <v>0</v>
      </c>
      <c r="Y683">
        <v>0</v>
      </c>
      <c r="Z683">
        <v>0</v>
      </c>
      <c r="AA683">
        <v>0</v>
      </c>
      <c r="AB683">
        <v>0</v>
      </c>
      <c r="AC683">
        <v>0</v>
      </c>
      <c r="AD683">
        <v>0</v>
      </c>
      <c r="AE683">
        <v>0</v>
      </c>
      <c r="AF683">
        <v>0</v>
      </c>
    </row>
    <row r="684" spans="2:32" x14ac:dyDescent="0.25">
      <c r="B684" s="193">
        <v>2021</v>
      </c>
      <c r="C684" t="s">
        <v>546</v>
      </c>
      <c r="D684" t="s">
        <v>131</v>
      </c>
      <c r="E684" t="s">
        <v>125</v>
      </c>
      <c r="F684">
        <v>0</v>
      </c>
      <c r="G684">
        <v>0</v>
      </c>
      <c r="H684">
        <v>0</v>
      </c>
      <c r="I684">
        <v>0</v>
      </c>
      <c r="J684">
        <v>0</v>
      </c>
      <c r="K684">
        <v>0</v>
      </c>
      <c r="L684">
        <v>0</v>
      </c>
      <c r="M684">
        <v>0</v>
      </c>
      <c r="N684">
        <v>0</v>
      </c>
      <c r="O684">
        <v>0</v>
      </c>
      <c r="P684">
        <v>0</v>
      </c>
      <c r="Q684">
        <v>0</v>
      </c>
      <c r="R684">
        <v>0</v>
      </c>
      <c r="S684">
        <v>0</v>
      </c>
      <c r="T684">
        <v>0</v>
      </c>
      <c r="U684">
        <v>0</v>
      </c>
      <c r="V684">
        <v>0</v>
      </c>
      <c r="W684">
        <v>0</v>
      </c>
      <c r="X684">
        <v>0</v>
      </c>
      <c r="Y684">
        <v>0</v>
      </c>
      <c r="Z684">
        <v>0</v>
      </c>
      <c r="AA684">
        <v>0</v>
      </c>
      <c r="AB684">
        <v>0</v>
      </c>
      <c r="AC684">
        <v>0</v>
      </c>
      <c r="AD684">
        <v>0</v>
      </c>
      <c r="AE684">
        <v>0</v>
      </c>
      <c r="AF684">
        <v>0</v>
      </c>
    </row>
    <row r="685" spans="2:32" x14ac:dyDescent="0.25">
      <c r="B685" s="193">
        <v>2021</v>
      </c>
      <c r="C685" t="s">
        <v>546</v>
      </c>
      <c r="D685" t="s">
        <v>131</v>
      </c>
      <c r="E685" t="s">
        <v>126</v>
      </c>
      <c r="F685">
        <v>0</v>
      </c>
      <c r="G685">
        <v>0</v>
      </c>
      <c r="H685">
        <v>0</v>
      </c>
      <c r="I685">
        <v>0</v>
      </c>
      <c r="J685">
        <v>0</v>
      </c>
      <c r="K685">
        <v>0</v>
      </c>
      <c r="L685">
        <v>0</v>
      </c>
      <c r="M685">
        <v>0</v>
      </c>
      <c r="N685">
        <v>0</v>
      </c>
      <c r="O685">
        <v>0</v>
      </c>
      <c r="P685">
        <v>0</v>
      </c>
      <c r="Q685">
        <v>0</v>
      </c>
      <c r="R685">
        <v>0</v>
      </c>
      <c r="S685">
        <v>0</v>
      </c>
      <c r="T685">
        <v>0</v>
      </c>
      <c r="U685">
        <v>0</v>
      </c>
      <c r="V685">
        <v>0</v>
      </c>
      <c r="W685">
        <v>0</v>
      </c>
      <c r="X685">
        <v>0</v>
      </c>
      <c r="Y685">
        <v>0</v>
      </c>
      <c r="Z685">
        <v>0</v>
      </c>
      <c r="AA685">
        <v>0</v>
      </c>
      <c r="AB685">
        <v>0</v>
      </c>
      <c r="AC685">
        <v>0</v>
      </c>
      <c r="AD685">
        <v>0</v>
      </c>
      <c r="AE685">
        <v>0</v>
      </c>
      <c r="AF685">
        <v>0</v>
      </c>
    </row>
    <row r="686" spans="2:32" x14ac:dyDescent="0.25">
      <c r="B686" s="193">
        <v>2021</v>
      </c>
      <c r="C686" t="s">
        <v>546</v>
      </c>
      <c r="D686" t="s">
        <v>131</v>
      </c>
      <c r="E686" t="s">
        <v>127</v>
      </c>
      <c r="F686">
        <v>2.1968743478807062</v>
      </c>
      <c r="G686">
        <v>19.61691164691744</v>
      </c>
      <c r="H686">
        <v>1.958712918841147</v>
      </c>
      <c r="I686">
        <v>14.204132218956673</v>
      </c>
      <c r="J686">
        <v>7.7340523088423874</v>
      </c>
      <c r="K686">
        <v>9.8325001780230359</v>
      </c>
      <c r="L686">
        <v>9.1208488048975696</v>
      </c>
      <c r="M686">
        <v>18.493984490594055</v>
      </c>
      <c r="N686">
        <v>25.508832812207118</v>
      </c>
      <c r="O686">
        <v>39.65904068817791</v>
      </c>
      <c r="P686">
        <v>10.753687702522408</v>
      </c>
      <c r="Q686">
        <v>21.408923922121435</v>
      </c>
      <c r="R686">
        <v>34.796609264090407</v>
      </c>
      <c r="S686">
        <v>9.932950696679022</v>
      </c>
      <c r="T686">
        <v>31.229905692102637</v>
      </c>
      <c r="U686">
        <v>10.216350741316537</v>
      </c>
      <c r="V686">
        <v>15.256636803873219</v>
      </c>
      <c r="W686">
        <v>27.019289198300111</v>
      </c>
      <c r="X686">
        <v>2.6013973902005816</v>
      </c>
      <c r="Y686">
        <v>4.4412613745179588</v>
      </c>
      <c r="Z686">
        <v>22.323729599887638</v>
      </c>
      <c r="AA686">
        <v>20.034813422276635</v>
      </c>
      <c r="AB686">
        <v>16.754178398648961</v>
      </c>
      <c r="AC686">
        <v>51.149464013443954</v>
      </c>
      <c r="AD686">
        <v>9.8893176708331012</v>
      </c>
      <c r="AE686">
        <v>18.60558920908128</v>
      </c>
      <c r="AF686">
        <v>13.132231095541119</v>
      </c>
    </row>
    <row r="687" spans="2:32" x14ac:dyDescent="0.25">
      <c r="B687" s="193">
        <v>2021</v>
      </c>
      <c r="C687" t="s">
        <v>546</v>
      </c>
      <c r="D687" t="s">
        <v>131</v>
      </c>
      <c r="E687" t="s">
        <v>128</v>
      </c>
      <c r="F687">
        <v>2.0604345969580411</v>
      </c>
      <c r="G687">
        <v>23.466522941934151</v>
      </c>
      <c r="H687">
        <v>2.3523291634897294</v>
      </c>
      <c r="I687">
        <v>20.277542104431234</v>
      </c>
      <c r="J687">
        <v>9.3749400175619026</v>
      </c>
      <c r="K687">
        <v>11.722413136997984</v>
      </c>
      <c r="L687">
        <v>11.409036446915486</v>
      </c>
      <c r="M687">
        <v>25.029807872680813</v>
      </c>
      <c r="N687">
        <v>32.387900075834956</v>
      </c>
      <c r="O687">
        <v>54.087654683986806</v>
      </c>
      <c r="P687">
        <v>10.46035147842742</v>
      </c>
      <c r="Q687">
        <v>33.113959097456537</v>
      </c>
      <c r="R687">
        <v>47.89799053396198</v>
      </c>
      <c r="S687">
        <v>14.163843942516195</v>
      </c>
      <c r="T687">
        <v>36.81411438365172</v>
      </c>
      <c r="U687">
        <v>10.193118359804302</v>
      </c>
      <c r="V687">
        <v>23.203504636558243</v>
      </c>
      <c r="W687">
        <v>38.789571105991669</v>
      </c>
      <c r="X687">
        <v>3.5777368296106729</v>
      </c>
      <c r="Y687">
        <v>4.7564172360442996</v>
      </c>
      <c r="Z687">
        <v>33.459258493395765</v>
      </c>
      <c r="AA687">
        <v>26.056987919687931</v>
      </c>
      <c r="AB687">
        <v>20.054780452618317</v>
      </c>
      <c r="AC687">
        <v>60.717594872796454</v>
      </c>
      <c r="AD687">
        <v>12.915862537155441</v>
      </c>
      <c r="AE687">
        <v>24.30675921079278</v>
      </c>
      <c r="AF687">
        <v>16.554241425278633</v>
      </c>
    </row>
    <row r="688" spans="2:32" x14ac:dyDescent="0.25">
      <c r="B688" s="193">
        <v>2021</v>
      </c>
      <c r="C688" t="s">
        <v>546</v>
      </c>
      <c r="D688" t="s">
        <v>131</v>
      </c>
      <c r="E688" t="s">
        <v>543</v>
      </c>
      <c r="F688">
        <v>0.76204651594889483</v>
      </c>
      <c r="G688">
        <v>9.4284610330656005</v>
      </c>
      <c r="H688">
        <v>0.80995727734767331</v>
      </c>
      <c r="I688">
        <v>8.806794029675709</v>
      </c>
      <c r="J688">
        <v>3.3025796260007425</v>
      </c>
      <c r="K688">
        <v>4.5157557011550349</v>
      </c>
      <c r="L688">
        <v>4.0913086212946084</v>
      </c>
      <c r="M688">
        <v>6.3905795511136771</v>
      </c>
      <c r="N688">
        <v>14.184115447591704</v>
      </c>
      <c r="O688">
        <v>19.08460268171039</v>
      </c>
      <c r="P688">
        <v>2.7357411308185715</v>
      </c>
      <c r="Q688">
        <v>9.0364039098038802</v>
      </c>
      <c r="R688">
        <v>14.255985063156793</v>
      </c>
      <c r="S688">
        <v>6.2262151822129574</v>
      </c>
      <c r="T688">
        <v>9.148075272620547</v>
      </c>
      <c r="U688">
        <v>4.2501329531664567</v>
      </c>
      <c r="V688">
        <v>6.1026286774749501</v>
      </c>
      <c r="W688">
        <v>16.048251742452589</v>
      </c>
      <c r="X688">
        <v>0.94695209807753777</v>
      </c>
      <c r="Y688">
        <v>2.2072920224296309</v>
      </c>
      <c r="Z688">
        <v>12.687207503737824</v>
      </c>
      <c r="AA688">
        <v>6.451366322411296</v>
      </c>
      <c r="AB688">
        <v>7.6793743527026219</v>
      </c>
      <c r="AC688">
        <v>27.604238608509863</v>
      </c>
      <c r="AD688">
        <v>2.9884531073818361</v>
      </c>
      <c r="AE688">
        <v>5.4145736467383418</v>
      </c>
      <c r="AF688">
        <v>5.6192418587178583</v>
      </c>
    </row>
    <row r="689" spans="2:32" x14ac:dyDescent="0.25">
      <c r="B689" s="193">
        <v>2021</v>
      </c>
      <c r="C689" t="s">
        <v>546</v>
      </c>
      <c r="D689" t="s">
        <v>131</v>
      </c>
      <c r="E689" t="s">
        <v>544</v>
      </c>
      <c r="F689">
        <v>0.23794617640249793</v>
      </c>
      <c r="G689">
        <v>4.8862283200718117</v>
      </c>
      <c r="H689">
        <v>0.62350130393856151</v>
      </c>
      <c r="I689">
        <v>5.0127145687321493</v>
      </c>
      <c r="J689">
        <v>2.3420470258142796</v>
      </c>
      <c r="K689">
        <v>2.7883032732984159</v>
      </c>
      <c r="L689">
        <v>1.2123723205478547</v>
      </c>
      <c r="M689">
        <v>3.3148770141497046</v>
      </c>
      <c r="N689">
        <v>6.201863978082133</v>
      </c>
      <c r="O689">
        <v>10.817953468493901</v>
      </c>
      <c r="P689">
        <v>1.9323149929606471</v>
      </c>
      <c r="Q689">
        <v>3.9764416133358438</v>
      </c>
      <c r="R689">
        <v>7.4303705646195848</v>
      </c>
      <c r="S689">
        <v>3.2410881245541874</v>
      </c>
      <c r="T689">
        <v>4.4298212334376208</v>
      </c>
      <c r="U689">
        <v>1.4455497160256963</v>
      </c>
      <c r="V689">
        <v>3.8887634183791286</v>
      </c>
      <c r="W689">
        <v>7.2263698232856983</v>
      </c>
      <c r="X689">
        <v>0.3534436475428675</v>
      </c>
      <c r="Y689">
        <v>0.47887742983893727</v>
      </c>
      <c r="Z689">
        <v>5.8452442861760643</v>
      </c>
      <c r="AA689">
        <v>3.8842576338244066</v>
      </c>
      <c r="AB689">
        <v>3.2182778436079165</v>
      </c>
      <c r="AC689">
        <v>13.547865840507919</v>
      </c>
      <c r="AD689">
        <v>2.1450217430512444</v>
      </c>
      <c r="AE689">
        <v>2.0626591736698616</v>
      </c>
      <c r="AF689">
        <v>2.6417607649495425</v>
      </c>
    </row>
    <row r="690" spans="2:32" x14ac:dyDescent="0.25">
      <c r="B690" s="193">
        <v>2021</v>
      </c>
      <c r="C690" t="s">
        <v>546</v>
      </c>
      <c r="D690" t="s">
        <v>132</v>
      </c>
      <c r="E690" t="s">
        <v>542</v>
      </c>
      <c r="F690">
        <v>1.2163883096923087</v>
      </c>
      <c r="G690">
        <v>25.123700042020911</v>
      </c>
      <c r="H690">
        <v>4.9373445768017543</v>
      </c>
      <c r="I690">
        <v>11.89623711804809</v>
      </c>
      <c r="J690">
        <v>2.3878919117918418</v>
      </c>
      <c r="K690">
        <v>26.415559385391518</v>
      </c>
      <c r="L690">
        <v>5.2427528750164569</v>
      </c>
      <c r="M690">
        <v>6.0079391472341692</v>
      </c>
      <c r="N690">
        <v>15.13907600844454</v>
      </c>
      <c r="O690">
        <v>71.040679770389573</v>
      </c>
      <c r="P690">
        <v>3.5788639457673024</v>
      </c>
      <c r="Q690">
        <v>3.4311324052845564</v>
      </c>
      <c r="R690">
        <v>49.230772673979331</v>
      </c>
      <c r="S690">
        <v>0.72506894273346956</v>
      </c>
      <c r="T690">
        <v>5.5371926925796711</v>
      </c>
      <c r="U690">
        <v>11.473598922339166</v>
      </c>
      <c r="V690">
        <v>6.5505747074216183</v>
      </c>
      <c r="W690">
        <v>34.868342055840252</v>
      </c>
      <c r="X690">
        <v>1.3380628369723184</v>
      </c>
      <c r="Y690">
        <v>0.84278916540487536</v>
      </c>
      <c r="Z690">
        <v>29.380558078770481</v>
      </c>
      <c r="AA690">
        <v>10.428422225291156</v>
      </c>
      <c r="AB690">
        <v>7.419827467862623</v>
      </c>
      <c r="AC690">
        <v>43.004322477447367</v>
      </c>
      <c r="AD690">
        <v>3.9907595740094859</v>
      </c>
      <c r="AE690">
        <v>8.8805284018331463</v>
      </c>
      <c r="AF690">
        <v>5.5651220077950159</v>
      </c>
    </row>
    <row r="691" spans="2:32" x14ac:dyDescent="0.25">
      <c r="B691" s="193">
        <v>2021</v>
      </c>
      <c r="C691" t="s">
        <v>546</v>
      </c>
      <c r="D691" t="s">
        <v>132</v>
      </c>
      <c r="E691" t="s">
        <v>123</v>
      </c>
      <c r="F691">
        <v>6.6422309170981206</v>
      </c>
      <c r="G691">
        <v>138.11292677920147</v>
      </c>
      <c r="H691">
        <v>18.237482614600342</v>
      </c>
      <c r="I691">
        <v>64.262439706135567</v>
      </c>
      <c r="J691">
        <v>19.312910186264286</v>
      </c>
      <c r="K691">
        <v>96.704494852949523</v>
      </c>
      <c r="L691">
        <v>29.155637455080047</v>
      </c>
      <c r="M691">
        <v>25.063855198443591</v>
      </c>
      <c r="N691">
        <v>92.786194946355451</v>
      </c>
      <c r="O691">
        <v>136.14420962765388</v>
      </c>
      <c r="P691">
        <v>8.7207771261946441</v>
      </c>
      <c r="Q691">
        <v>13.268694719770057</v>
      </c>
      <c r="R691">
        <v>71.09661862943976</v>
      </c>
      <c r="S691">
        <v>11.915454710669742</v>
      </c>
      <c r="T691">
        <v>22.99144249004555</v>
      </c>
      <c r="U691">
        <v>71.290677302518105</v>
      </c>
      <c r="V691">
        <v>20.903684037060597</v>
      </c>
      <c r="W691">
        <v>56.112759687829744</v>
      </c>
      <c r="X691">
        <v>7.3786719053574057</v>
      </c>
      <c r="Y691">
        <v>9.0916661949334685</v>
      </c>
      <c r="Z691">
        <v>63.771334408740117</v>
      </c>
      <c r="AA691">
        <v>29.382677380639084</v>
      </c>
      <c r="AB691">
        <v>68.456855562013928</v>
      </c>
      <c r="AC691">
        <v>215.81842675428197</v>
      </c>
      <c r="AD691">
        <v>8.5721722670780682</v>
      </c>
      <c r="AE691">
        <v>22.731690367500182</v>
      </c>
      <c r="AF691">
        <v>29.493507305874925</v>
      </c>
    </row>
    <row r="692" spans="2:32" x14ac:dyDescent="0.25">
      <c r="B692" s="193">
        <v>2021</v>
      </c>
      <c r="C692" t="s">
        <v>546</v>
      </c>
      <c r="D692" t="s">
        <v>132</v>
      </c>
      <c r="E692" t="s">
        <v>124</v>
      </c>
      <c r="F692">
        <v>7.5184845393303812</v>
      </c>
      <c r="G692">
        <v>85.931382529853607</v>
      </c>
      <c r="H692">
        <v>11.810570269727295</v>
      </c>
      <c r="I692">
        <v>52.55032425686332</v>
      </c>
      <c r="J692">
        <v>18.547957181808886</v>
      </c>
      <c r="K692">
        <v>60.26788575453493</v>
      </c>
      <c r="L692">
        <v>22.682390987762552</v>
      </c>
      <c r="M692">
        <v>42.257725744964425</v>
      </c>
      <c r="N692">
        <v>65.193699052109054</v>
      </c>
      <c r="O692">
        <v>66.871365709670798</v>
      </c>
      <c r="P692">
        <v>17.987660072878832</v>
      </c>
      <c r="Q692">
        <v>25.915028757996584</v>
      </c>
      <c r="R692">
        <v>83.265464855387592</v>
      </c>
      <c r="S692">
        <v>14.705739130013869</v>
      </c>
      <c r="T692">
        <v>44.497685236039004</v>
      </c>
      <c r="U692">
        <v>44.910583643060157</v>
      </c>
      <c r="V692">
        <v>24.914174943713441</v>
      </c>
      <c r="W692">
        <v>38.918372082104192</v>
      </c>
      <c r="X692">
        <v>11.751593608157174</v>
      </c>
      <c r="Y692">
        <v>8.3389623888794269</v>
      </c>
      <c r="Z692">
        <v>34.766747824772985</v>
      </c>
      <c r="AA692">
        <v>44.296203135545824</v>
      </c>
      <c r="AB692">
        <v>41.32984534677388</v>
      </c>
      <c r="AC692">
        <v>136.56658522624156</v>
      </c>
      <c r="AD692">
        <v>13.353229445966154</v>
      </c>
      <c r="AE692">
        <v>34.214545575433597</v>
      </c>
      <c r="AF692">
        <v>27.309779351672795</v>
      </c>
    </row>
    <row r="693" spans="2:32" x14ac:dyDescent="0.25">
      <c r="B693" s="193">
        <v>2021</v>
      </c>
      <c r="C693" t="s">
        <v>546</v>
      </c>
      <c r="D693" t="s">
        <v>132</v>
      </c>
      <c r="E693" t="s">
        <v>125</v>
      </c>
      <c r="F693">
        <v>8.1709112809484807</v>
      </c>
      <c r="G693">
        <v>77.558373200996556</v>
      </c>
      <c r="H693">
        <v>13.453881960258975</v>
      </c>
      <c r="I693">
        <v>52.715413404071008</v>
      </c>
      <c r="J693">
        <v>19.417746251167063</v>
      </c>
      <c r="K693">
        <v>56.576225662965768</v>
      </c>
      <c r="L693">
        <v>20.664279494081903</v>
      </c>
      <c r="M693">
        <v>41.123817110644246</v>
      </c>
      <c r="N693">
        <v>61.026323968806587</v>
      </c>
      <c r="O693">
        <v>71.068129902785032</v>
      </c>
      <c r="P693">
        <v>21.339007087211417</v>
      </c>
      <c r="Q693">
        <v>33.260042838644367</v>
      </c>
      <c r="R693">
        <v>79.979568238665948</v>
      </c>
      <c r="S693">
        <v>18.499433525981431</v>
      </c>
      <c r="T693">
        <v>50.222815204653841</v>
      </c>
      <c r="U693">
        <v>28.035767260119439</v>
      </c>
      <c r="V693">
        <v>26.606690804205243</v>
      </c>
      <c r="W693">
        <v>45.730775823867468</v>
      </c>
      <c r="X693">
        <v>13.139052444243131</v>
      </c>
      <c r="Y693">
        <v>10.654077766125345</v>
      </c>
      <c r="Z693">
        <v>38.711379200284256</v>
      </c>
      <c r="AA693">
        <v>36.399455600533067</v>
      </c>
      <c r="AB693">
        <v>35.795277133962827</v>
      </c>
      <c r="AC693">
        <v>136.86978908795692</v>
      </c>
      <c r="AD693">
        <v>17.831311900258505</v>
      </c>
      <c r="AE693">
        <v>37.298408315195594</v>
      </c>
      <c r="AF693">
        <v>28.052907845243197</v>
      </c>
    </row>
    <row r="694" spans="2:32" x14ac:dyDescent="0.25">
      <c r="B694" s="193">
        <v>2021</v>
      </c>
      <c r="C694" t="s">
        <v>546</v>
      </c>
      <c r="D694" t="s">
        <v>132</v>
      </c>
      <c r="E694" t="s">
        <v>126</v>
      </c>
      <c r="F694">
        <v>2.9999818478662048</v>
      </c>
      <c r="G694">
        <v>31.144713627427144</v>
      </c>
      <c r="H694">
        <v>4.0724806118028001</v>
      </c>
      <c r="I694">
        <v>19.698989982867179</v>
      </c>
      <c r="J694">
        <v>9.7269048832569762</v>
      </c>
      <c r="K694">
        <v>16.779398550841478</v>
      </c>
      <c r="L694">
        <v>10.6020236812316</v>
      </c>
      <c r="M694">
        <v>32.938955903730175</v>
      </c>
      <c r="N694">
        <v>33.688380058256769</v>
      </c>
      <c r="O694">
        <v>24.047900602059258</v>
      </c>
      <c r="P694">
        <v>19.035535056039933</v>
      </c>
      <c r="Q694">
        <v>33.560189320984314</v>
      </c>
      <c r="R694">
        <v>59.541911218412295</v>
      </c>
      <c r="S694">
        <v>9.003826669274396</v>
      </c>
      <c r="T694">
        <v>45.857602846779514</v>
      </c>
      <c r="U694">
        <v>11.950419473558641</v>
      </c>
      <c r="V694">
        <v>22.178552575096798</v>
      </c>
      <c r="W694">
        <v>27.602082482732389</v>
      </c>
      <c r="X694">
        <v>9.8121011209048064</v>
      </c>
      <c r="Y694">
        <v>5.4808141178775367</v>
      </c>
      <c r="Z694">
        <v>19.710809868574476</v>
      </c>
      <c r="AA694">
        <v>32.291020180690275</v>
      </c>
      <c r="AB694">
        <v>15.774999389293383</v>
      </c>
      <c r="AC694">
        <v>49.045025044594553</v>
      </c>
      <c r="AD694">
        <v>15.688622656634596</v>
      </c>
      <c r="AE694">
        <v>30.586539823848597</v>
      </c>
      <c r="AF694">
        <v>15.833696784256155</v>
      </c>
    </row>
    <row r="695" spans="2:32" x14ac:dyDescent="0.25">
      <c r="B695" s="193">
        <v>2021</v>
      </c>
      <c r="C695" t="s">
        <v>546</v>
      </c>
      <c r="D695" t="s">
        <v>132</v>
      </c>
      <c r="E695" t="s">
        <v>127</v>
      </c>
      <c r="F695">
        <v>0</v>
      </c>
      <c r="G695">
        <v>0</v>
      </c>
      <c r="H695">
        <v>0</v>
      </c>
      <c r="I695">
        <v>0</v>
      </c>
      <c r="J695">
        <v>0</v>
      </c>
      <c r="K695">
        <v>0</v>
      </c>
      <c r="L695">
        <v>0</v>
      </c>
      <c r="M695">
        <v>0</v>
      </c>
      <c r="N695">
        <v>0</v>
      </c>
      <c r="O695">
        <v>0</v>
      </c>
      <c r="P695">
        <v>0</v>
      </c>
      <c r="Q695">
        <v>0</v>
      </c>
      <c r="R695">
        <v>0</v>
      </c>
      <c r="S695">
        <v>0</v>
      </c>
      <c r="T695">
        <v>0</v>
      </c>
      <c r="U695">
        <v>0</v>
      </c>
      <c r="V695">
        <v>0</v>
      </c>
      <c r="W695">
        <v>0</v>
      </c>
      <c r="X695">
        <v>0</v>
      </c>
      <c r="Y695">
        <v>0</v>
      </c>
      <c r="Z695">
        <v>0</v>
      </c>
      <c r="AA695">
        <v>0</v>
      </c>
      <c r="AB695">
        <v>0</v>
      </c>
      <c r="AC695">
        <v>0</v>
      </c>
      <c r="AD695">
        <v>0</v>
      </c>
      <c r="AE695">
        <v>0</v>
      </c>
      <c r="AF695">
        <v>0</v>
      </c>
    </row>
    <row r="696" spans="2:32" x14ac:dyDescent="0.25">
      <c r="B696" s="193">
        <v>2021</v>
      </c>
      <c r="C696" t="s">
        <v>546</v>
      </c>
      <c r="D696" t="s">
        <v>132</v>
      </c>
      <c r="E696" t="s">
        <v>128</v>
      </c>
      <c r="F696">
        <v>0</v>
      </c>
      <c r="G696">
        <v>0</v>
      </c>
      <c r="H696">
        <v>0</v>
      </c>
      <c r="I696">
        <v>0</v>
      </c>
      <c r="J696">
        <v>0</v>
      </c>
      <c r="K696">
        <v>0</v>
      </c>
      <c r="L696">
        <v>0</v>
      </c>
      <c r="M696">
        <v>0</v>
      </c>
      <c r="N696">
        <v>0</v>
      </c>
      <c r="O696">
        <v>0</v>
      </c>
      <c r="P696">
        <v>0</v>
      </c>
      <c r="Q696">
        <v>0</v>
      </c>
      <c r="R696">
        <v>0</v>
      </c>
      <c r="S696">
        <v>0</v>
      </c>
      <c r="T696">
        <v>0</v>
      </c>
      <c r="U696">
        <v>0</v>
      </c>
      <c r="V696">
        <v>0</v>
      </c>
      <c r="W696">
        <v>0</v>
      </c>
      <c r="X696">
        <v>0</v>
      </c>
      <c r="Y696">
        <v>0</v>
      </c>
      <c r="Z696">
        <v>0</v>
      </c>
      <c r="AA696">
        <v>0</v>
      </c>
      <c r="AB696">
        <v>0</v>
      </c>
      <c r="AC696">
        <v>0</v>
      </c>
      <c r="AD696">
        <v>0</v>
      </c>
      <c r="AE696">
        <v>0</v>
      </c>
      <c r="AF696">
        <v>0</v>
      </c>
    </row>
    <row r="697" spans="2:32" x14ac:dyDescent="0.25">
      <c r="B697" s="193">
        <v>2021</v>
      </c>
      <c r="C697" t="s">
        <v>546</v>
      </c>
      <c r="D697" t="s">
        <v>132</v>
      </c>
      <c r="E697" t="s">
        <v>543</v>
      </c>
      <c r="F697">
        <v>0</v>
      </c>
      <c r="G697">
        <v>0</v>
      </c>
      <c r="H697">
        <v>0</v>
      </c>
      <c r="I697">
        <v>0</v>
      </c>
      <c r="J697">
        <v>0</v>
      </c>
      <c r="K697">
        <v>0</v>
      </c>
      <c r="L697">
        <v>0</v>
      </c>
      <c r="M697">
        <v>0</v>
      </c>
      <c r="N697">
        <v>0</v>
      </c>
      <c r="O697">
        <v>0</v>
      </c>
      <c r="P697">
        <v>0</v>
      </c>
      <c r="Q697">
        <v>0</v>
      </c>
      <c r="R697">
        <v>0</v>
      </c>
      <c r="S697">
        <v>0</v>
      </c>
      <c r="T697">
        <v>0</v>
      </c>
      <c r="U697">
        <v>0</v>
      </c>
      <c r="V697">
        <v>0</v>
      </c>
      <c r="W697">
        <v>0</v>
      </c>
      <c r="X697">
        <v>0</v>
      </c>
      <c r="Y697">
        <v>0</v>
      </c>
      <c r="Z697">
        <v>0</v>
      </c>
      <c r="AA697">
        <v>0</v>
      </c>
      <c r="AB697">
        <v>0</v>
      </c>
      <c r="AC697">
        <v>0</v>
      </c>
      <c r="AD697">
        <v>0</v>
      </c>
      <c r="AE697">
        <v>0</v>
      </c>
      <c r="AF697">
        <v>0</v>
      </c>
    </row>
    <row r="698" spans="2:32" x14ac:dyDescent="0.25">
      <c r="B698" s="193">
        <v>2021</v>
      </c>
      <c r="C698" t="s">
        <v>546</v>
      </c>
      <c r="D698" t="s">
        <v>132</v>
      </c>
      <c r="E698" t="s">
        <v>544</v>
      </c>
      <c r="F698">
        <v>0</v>
      </c>
      <c r="G698">
        <v>0</v>
      </c>
      <c r="H698">
        <v>0</v>
      </c>
      <c r="I698">
        <v>0</v>
      </c>
      <c r="J698">
        <v>0</v>
      </c>
      <c r="K698">
        <v>0</v>
      </c>
      <c r="L698">
        <v>0</v>
      </c>
      <c r="M698">
        <v>0</v>
      </c>
      <c r="N698">
        <v>0</v>
      </c>
      <c r="O698">
        <v>0</v>
      </c>
      <c r="P698">
        <v>0</v>
      </c>
      <c r="Q698">
        <v>0</v>
      </c>
      <c r="R698">
        <v>0</v>
      </c>
      <c r="S698">
        <v>0</v>
      </c>
      <c r="T698">
        <v>0</v>
      </c>
      <c r="U698">
        <v>0</v>
      </c>
      <c r="V698">
        <v>0</v>
      </c>
      <c r="W698">
        <v>0</v>
      </c>
      <c r="X698">
        <v>0</v>
      </c>
      <c r="Y698">
        <v>0</v>
      </c>
      <c r="Z698">
        <v>0</v>
      </c>
      <c r="AA698">
        <v>0</v>
      </c>
      <c r="AB698">
        <v>0</v>
      </c>
      <c r="AC698">
        <v>0</v>
      </c>
      <c r="AD698">
        <v>0</v>
      </c>
      <c r="AE698">
        <v>0</v>
      </c>
      <c r="AF698">
        <v>0</v>
      </c>
    </row>
    <row r="699" spans="2:32" x14ac:dyDescent="0.25">
      <c r="B699" s="193">
        <v>2021</v>
      </c>
      <c r="C699" t="s">
        <v>546</v>
      </c>
      <c r="D699" t="s">
        <v>122</v>
      </c>
      <c r="E699" t="s">
        <v>542</v>
      </c>
      <c r="F699">
        <v>0.11825083455028604</v>
      </c>
      <c r="G699">
        <v>3.3143957723166948</v>
      </c>
      <c r="H699">
        <v>0.43697650598495902</v>
      </c>
      <c r="I699">
        <v>1.6001748844154409</v>
      </c>
      <c r="J699">
        <v>0.286704511221131</v>
      </c>
      <c r="K699">
        <v>2.7111206810117316</v>
      </c>
      <c r="L699">
        <v>1.5643930400353034</v>
      </c>
      <c r="M699">
        <v>4.8470609699710732</v>
      </c>
      <c r="N699">
        <v>5.3407873977618836</v>
      </c>
      <c r="O699">
        <v>0</v>
      </c>
      <c r="P699">
        <v>2.8526157949861024</v>
      </c>
      <c r="Q699">
        <v>2.7728727192676006</v>
      </c>
      <c r="R699">
        <v>39.347126939233426</v>
      </c>
      <c r="S699">
        <v>0.21819595244731835</v>
      </c>
      <c r="T699">
        <v>4.4538707099617101</v>
      </c>
      <c r="U699">
        <v>3.7264521399966468</v>
      </c>
      <c r="V699">
        <v>5.2895536688955911</v>
      </c>
      <c r="W699">
        <v>1.2314261393345376</v>
      </c>
      <c r="X699">
        <v>1.008880432377004</v>
      </c>
      <c r="Y699">
        <v>0.26193297095687884</v>
      </c>
      <c r="Z699">
        <v>0.70612374984134285</v>
      </c>
      <c r="AA699">
        <v>8.5103527394321841</v>
      </c>
      <c r="AB699">
        <v>2.0725358781203318</v>
      </c>
      <c r="AC699">
        <v>11.410624290617667</v>
      </c>
      <c r="AD699">
        <v>3.1228151606327659</v>
      </c>
      <c r="AE699">
        <v>7.0661521479154601</v>
      </c>
      <c r="AF699">
        <v>1.9566135365493149</v>
      </c>
    </row>
    <row r="700" spans="2:32" x14ac:dyDescent="0.25">
      <c r="B700" s="193">
        <v>2021</v>
      </c>
      <c r="C700" t="s">
        <v>546</v>
      </c>
      <c r="D700" t="s">
        <v>122</v>
      </c>
      <c r="E700" t="s">
        <v>123</v>
      </c>
      <c r="F700">
        <v>0.28278176039720443</v>
      </c>
      <c r="G700">
        <v>7.9429901809278274</v>
      </c>
      <c r="H700">
        <v>0.70806323703308638</v>
      </c>
      <c r="I700">
        <v>3.7673607660213104</v>
      </c>
      <c r="J700">
        <v>1.0121482413059308</v>
      </c>
      <c r="K700">
        <v>4.3425539712422632</v>
      </c>
      <c r="L700">
        <v>6.0104667533979326</v>
      </c>
      <c r="M700">
        <v>16.090441418712192</v>
      </c>
      <c r="N700">
        <v>23.090184880212298</v>
      </c>
      <c r="O700">
        <v>2.0389558309425779</v>
      </c>
      <c r="P700">
        <v>5.5378416990734323</v>
      </c>
      <c r="Q700">
        <v>8.5312967029507973</v>
      </c>
      <c r="R700">
        <v>45.258010201476019</v>
      </c>
      <c r="S700">
        <v>2.4801439058925339</v>
      </c>
      <c r="T700">
        <v>14.720072740753004</v>
      </c>
      <c r="U700">
        <v>16.1739310537099</v>
      </c>
      <c r="V700">
        <v>13.43048003895915</v>
      </c>
      <c r="W700">
        <v>4.4153146320267131</v>
      </c>
      <c r="X700">
        <v>4.4575021665037866</v>
      </c>
      <c r="Y700">
        <v>1.9627789516139487</v>
      </c>
      <c r="Z700">
        <v>3.7254411891028041</v>
      </c>
      <c r="AA700">
        <v>19.059000746718429</v>
      </c>
      <c r="AB700">
        <v>13.087640504828407</v>
      </c>
      <c r="AC700">
        <v>38.89030370560441</v>
      </c>
      <c r="AD700">
        <v>5.3539265372757434</v>
      </c>
      <c r="AE700">
        <v>14.412464587007994</v>
      </c>
      <c r="AF700">
        <v>7.3118597286176907</v>
      </c>
    </row>
    <row r="701" spans="2:32" x14ac:dyDescent="0.25">
      <c r="B701" s="193">
        <v>2021</v>
      </c>
      <c r="C701" t="s">
        <v>546</v>
      </c>
      <c r="D701" t="s">
        <v>122</v>
      </c>
      <c r="E701" t="s">
        <v>124</v>
      </c>
      <c r="F701">
        <v>0.31735166392045033</v>
      </c>
      <c r="G701">
        <v>3.8260965235928208</v>
      </c>
      <c r="H701">
        <v>0.49085883184258805</v>
      </c>
      <c r="I701">
        <v>2.3480713692034394</v>
      </c>
      <c r="J701">
        <v>0.81200294141929019</v>
      </c>
      <c r="K701">
        <v>2.5673098070956999</v>
      </c>
      <c r="L701">
        <v>8.011352093761176E-2</v>
      </c>
      <c r="M701">
        <v>3.4946521109196764</v>
      </c>
      <c r="N701">
        <v>0.69531394904772714</v>
      </c>
      <c r="O701">
        <v>5.060862514861852</v>
      </c>
      <c r="P701">
        <v>1.4882294784651751</v>
      </c>
      <c r="Q701">
        <v>2.1429993768070412</v>
      </c>
      <c r="R701">
        <v>6.8883554673325644</v>
      </c>
      <c r="S701">
        <v>5.7393990728214703E-2</v>
      </c>
      <c r="T701">
        <v>3.6803059157495315</v>
      </c>
      <c r="U701">
        <v>0.32312733691529266</v>
      </c>
      <c r="V701">
        <v>2.0602976204928387</v>
      </c>
      <c r="W701">
        <v>3.2466291827879017</v>
      </c>
      <c r="X701">
        <v>0.97442671478957288</v>
      </c>
      <c r="Y701">
        <v>4.4234946960305811E-2</v>
      </c>
      <c r="Z701">
        <v>2.8281271447279765</v>
      </c>
      <c r="AA701">
        <v>3.6616837919353435</v>
      </c>
      <c r="AB701">
        <v>2.5198201470048275E-2</v>
      </c>
      <c r="AC701">
        <v>0</v>
      </c>
      <c r="AD701">
        <v>1.1055788370373321</v>
      </c>
      <c r="AE701">
        <v>2.8309659081835719</v>
      </c>
      <c r="AF701">
        <v>0.28743140202144868</v>
      </c>
    </row>
    <row r="702" spans="2:32" x14ac:dyDescent="0.25">
      <c r="B702" s="193">
        <v>2021</v>
      </c>
      <c r="C702" t="s">
        <v>546</v>
      </c>
      <c r="D702" t="s">
        <v>122</v>
      </c>
      <c r="E702" t="s">
        <v>125</v>
      </c>
      <c r="F702">
        <v>1.0268587082386162</v>
      </c>
      <c r="G702">
        <v>9.0909408247089729</v>
      </c>
      <c r="H702">
        <v>1.725974912570557</v>
      </c>
      <c r="I702">
        <v>6.1510711728366196</v>
      </c>
      <c r="J702">
        <v>2.3262749034563019</v>
      </c>
      <c r="K702">
        <v>7.024479448211661</v>
      </c>
      <c r="L702">
        <v>2.6846810550687219</v>
      </c>
      <c r="M702">
        <v>7.3852636886599772</v>
      </c>
      <c r="N702">
        <v>7.5131133386800464</v>
      </c>
      <c r="O702">
        <v>8.1027807332988395</v>
      </c>
      <c r="P702">
        <v>3.929384828285265</v>
      </c>
      <c r="Q702">
        <v>5.9525630289742786</v>
      </c>
      <c r="R702">
        <v>14.643559512170688</v>
      </c>
      <c r="S702">
        <v>2.3966205187544372</v>
      </c>
      <c r="T702">
        <v>9.0746265343145254</v>
      </c>
      <c r="U702">
        <v>3.5424336902752023</v>
      </c>
      <c r="V702">
        <v>4.7696054843937299</v>
      </c>
      <c r="W702">
        <v>4.6347264526372935</v>
      </c>
      <c r="X702">
        <v>2.7606532587602426</v>
      </c>
      <c r="Y702">
        <v>1.3655838731378158</v>
      </c>
      <c r="Z702">
        <v>4.0423753700848346</v>
      </c>
      <c r="AA702">
        <v>6.390147080981917</v>
      </c>
      <c r="AB702">
        <v>4.7563018234712269</v>
      </c>
      <c r="AC702">
        <v>18.516834963335135</v>
      </c>
      <c r="AD702">
        <v>3.4191547230357084</v>
      </c>
      <c r="AE702">
        <v>6.8935488681797672</v>
      </c>
      <c r="AF702">
        <v>3.4572803097528007</v>
      </c>
    </row>
    <row r="703" spans="2:32" x14ac:dyDescent="0.25">
      <c r="B703" s="193">
        <v>2021</v>
      </c>
      <c r="C703" t="s">
        <v>546</v>
      </c>
      <c r="D703" t="s">
        <v>122</v>
      </c>
      <c r="E703" t="s">
        <v>126</v>
      </c>
      <c r="F703">
        <v>1.2619208439410694</v>
      </c>
      <c r="G703">
        <v>8.882513839736518</v>
      </c>
      <c r="H703">
        <v>1.9866034664513454</v>
      </c>
      <c r="I703">
        <v>5.5012375109651064</v>
      </c>
      <c r="J703">
        <v>3.0889408964674767</v>
      </c>
      <c r="K703">
        <v>6.5260129315255933</v>
      </c>
      <c r="L703">
        <v>2.095462256738247</v>
      </c>
      <c r="M703">
        <v>3.179762581785782</v>
      </c>
      <c r="N703">
        <v>5.397584582921664</v>
      </c>
      <c r="O703">
        <v>2.1949446245143966</v>
      </c>
      <c r="P703">
        <v>1.8994532754806599</v>
      </c>
      <c r="Q703">
        <v>3.2254562126459447</v>
      </c>
      <c r="R703">
        <v>5.895802161989196</v>
      </c>
      <c r="S703">
        <v>1.757603947899012</v>
      </c>
      <c r="T703">
        <v>4.4621299268890278</v>
      </c>
      <c r="U703">
        <v>2.1056109103225467</v>
      </c>
      <c r="V703">
        <v>2.1360531324363068</v>
      </c>
      <c r="W703">
        <v>1.9880503170602113</v>
      </c>
      <c r="X703">
        <v>1.2024875475728898</v>
      </c>
      <c r="Y703">
        <v>1.0225245860562346</v>
      </c>
      <c r="Z703">
        <v>1.4810649265606162</v>
      </c>
      <c r="AA703">
        <v>3.0291208135242433</v>
      </c>
      <c r="AB703">
        <v>3.4642521636589403</v>
      </c>
      <c r="AC703">
        <v>11.835029503411466</v>
      </c>
      <c r="AD703">
        <v>1.6574755982977294</v>
      </c>
      <c r="AE703">
        <v>3.0674069848267878</v>
      </c>
      <c r="AF703">
        <v>2.5461029187241917</v>
      </c>
    </row>
    <row r="704" spans="2:32" x14ac:dyDescent="0.25">
      <c r="B704" s="193">
        <v>2021</v>
      </c>
      <c r="C704" t="s">
        <v>546</v>
      </c>
      <c r="D704" t="s">
        <v>122</v>
      </c>
      <c r="E704" t="s">
        <v>127</v>
      </c>
      <c r="F704">
        <v>0.38611738803533552</v>
      </c>
      <c r="G704">
        <v>2.1902214995647049</v>
      </c>
      <c r="H704">
        <v>0.43597390578503553</v>
      </c>
      <c r="I704">
        <v>1.5548320636320048</v>
      </c>
      <c r="J704">
        <v>0.96158933783946954</v>
      </c>
      <c r="K704">
        <v>1.551519409367764</v>
      </c>
      <c r="L704">
        <v>1.2283923099535079</v>
      </c>
      <c r="M704">
        <v>1.1101640173449372</v>
      </c>
      <c r="N704">
        <v>3.2614984236213802</v>
      </c>
      <c r="O704">
        <v>6.538575750978838</v>
      </c>
      <c r="P704">
        <v>0.67451463305713699</v>
      </c>
      <c r="Q704">
        <v>1.2780963505536966</v>
      </c>
      <c r="R704">
        <v>2.1594335592319331</v>
      </c>
      <c r="S704">
        <v>1.3339663141500555</v>
      </c>
      <c r="T704">
        <v>1.8936781551841877</v>
      </c>
      <c r="U704">
        <v>1.3387567468212223</v>
      </c>
      <c r="V704">
        <v>0.91318490517020612</v>
      </c>
      <c r="W704">
        <v>4.3245763470186311</v>
      </c>
      <c r="X704">
        <v>0.25767768234829297</v>
      </c>
      <c r="Y704">
        <v>0.59015707760255753</v>
      </c>
      <c r="Z704">
        <v>3.5999694707729213</v>
      </c>
      <c r="AA704">
        <v>1.1620797642644509</v>
      </c>
      <c r="AB704">
        <v>2.3089538903273232</v>
      </c>
      <c r="AC704">
        <v>7.1841440400906134</v>
      </c>
      <c r="AD704">
        <v>0.67812680558252214</v>
      </c>
      <c r="AE704">
        <v>1.1753345571424612</v>
      </c>
      <c r="AF704">
        <v>1.6806872127599637</v>
      </c>
    </row>
    <row r="705" spans="2:32" x14ac:dyDescent="0.25">
      <c r="B705" s="193">
        <v>2021</v>
      </c>
      <c r="C705" t="s">
        <v>546</v>
      </c>
      <c r="D705" t="s">
        <v>122</v>
      </c>
      <c r="E705" t="s">
        <v>128</v>
      </c>
      <c r="F705">
        <v>0.90533749733488977</v>
      </c>
      <c r="G705">
        <v>6.5500358827042788</v>
      </c>
      <c r="H705">
        <v>1.3089568627353092</v>
      </c>
      <c r="I705">
        <v>5.5490881847566094</v>
      </c>
      <c r="J705">
        <v>2.9139934068264122</v>
      </c>
      <c r="K705">
        <v>4.6243192216454325</v>
      </c>
      <c r="L705">
        <v>1.2313504481080908</v>
      </c>
      <c r="M705">
        <v>2.4570613450176841</v>
      </c>
      <c r="N705">
        <v>3.3184879812991563</v>
      </c>
      <c r="O705">
        <v>4.7089006627009891</v>
      </c>
      <c r="P705">
        <v>1.0729563616821778</v>
      </c>
      <c r="Q705">
        <v>3.2328212316993641</v>
      </c>
      <c r="R705">
        <v>4.8609599125247005</v>
      </c>
      <c r="S705">
        <v>1.524328567349575</v>
      </c>
      <c r="T705">
        <v>3.6504943426496572</v>
      </c>
      <c r="U705">
        <v>1.0703943746841964</v>
      </c>
      <c r="V705">
        <v>2.2711997279260236</v>
      </c>
      <c r="W705">
        <v>3.2784234723192034</v>
      </c>
      <c r="X705">
        <v>0.57953587180562594</v>
      </c>
      <c r="Y705">
        <v>0.50649143323569967</v>
      </c>
      <c r="Z705">
        <v>2.8492384761508935</v>
      </c>
      <c r="AA705">
        <v>2.4715913908345755</v>
      </c>
      <c r="AB705">
        <v>2.2148326111600634</v>
      </c>
      <c r="AC705">
        <v>6.8340692773377496</v>
      </c>
      <c r="AD705">
        <v>1.4483376620871131</v>
      </c>
      <c r="AE705">
        <v>2.5110014414951456</v>
      </c>
      <c r="AF705">
        <v>1.6978078473842646</v>
      </c>
    </row>
    <row r="706" spans="2:32" x14ac:dyDescent="0.25">
      <c r="B706" s="193">
        <v>2021</v>
      </c>
      <c r="C706" t="s">
        <v>546</v>
      </c>
      <c r="D706" t="s">
        <v>122</v>
      </c>
      <c r="E706" t="s">
        <v>543</v>
      </c>
      <c r="F706">
        <v>0.16425006476742543</v>
      </c>
      <c r="G706">
        <v>1.2909461836127942</v>
      </c>
      <c r="H706">
        <v>0.22108625652762109</v>
      </c>
      <c r="I706">
        <v>1.1822152217616748</v>
      </c>
      <c r="J706">
        <v>0.50355366038935656</v>
      </c>
      <c r="K706">
        <v>0.87384340851029885</v>
      </c>
      <c r="L706">
        <v>0.4288532051015207</v>
      </c>
      <c r="M706">
        <v>0.71222251805072279</v>
      </c>
      <c r="N706">
        <v>1.4114757779144291</v>
      </c>
      <c r="O706">
        <v>1.271240395401239</v>
      </c>
      <c r="P706">
        <v>0.31858678187266853</v>
      </c>
      <c r="Q706">
        <v>1.0015743364726282</v>
      </c>
      <c r="R706">
        <v>1.6425513249310049</v>
      </c>
      <c r="S706">
        <v>0.65078164560343965</v>
      </c>
      <c r="T706">
        <v>1.0298738319586211</v>
      </c>
      <c r="U706">
        <v>0.43346394647873659</v>
      </c>
      <c r="V706">
        <v>0.67816544831367331</v>
      </c>
      <c r="W706">
        <v>1.0377696952906184</v>
      </c>
      <c r="X706">
        <v>0.17414736729381061</v>
      </c>
      <c r="Y706">
        <v>0.22827884550343305</v>
      </c>
      <c r="Z706">
        <v>0.82661201680578245</v>
      </c>
      <c r="AA706">
        <v>0.69473813174857002</v>
      </c>
      <c r="AB706">
        <v>0.82368764235748815</v>
      </c>
      <c r="AC706">
        <v>3.0175488087112798</v>
      </c>
      <c r="AD706">
        <v>0.38046072133924003</v>
      </c>
      <c r="AE706">
        <v>0.63504008536324952</v>
      </c>
      <c r="AF706">
        <v>0.55971982659660224</v>
      </c>
    </row>
    <row r="707" spans="2:32" x14ac:dyDescent="0.25">
      <c r="B707">
        <v>2021</v>
      </c>
      <c r="C707" t="s">
        <v>546</v>
      </c>
      <c r="D707" t="s">
        <v>122</v>
      </c>
      <c r="E707" t="s">
        <v>544</v>
      </c>
      <c r="F707">
        <v>5.128646882743905E-2</v>
      </c>
      <c r="G707">
        <v>0.66902305476321211</v>
      </c>
      <c r="H707">
        <v>0.17019116079710975</v>
      </c>
      <c r="I707">
        <v>0.67290178986051208</v>
      </c>
      <c r="J707">
        <v>0.35709853696424432</v>
      </c>
      <c r="K707">
        <v>0.53956427175108157</v>
      </c>
      <c r="L707">
        <v>0.12708152905824907</v>
      </c>
      <c r="M707">
        <v>0.36943911505408428</v>
      </c>
      <c r="N707">
        <v>0.61715380245789297</v>
      </c>
      <c r="O707">
        <v>0.72059238927199387</v>
      </c>
      <c r="P707">
        <v>0.22502495146075527</v>
      </c>
      <c r="Q707">
        <v>0.44073969138077562</v>
      </c>
      <c r="R707">
        <v>0.85611516577597035</v>
      </c>
      <c r="S707">
        <v>0.33876771064206324</v>
      </c>
      <c r="T707">
        <v>0.49870129318089845</v>
      </c>
      <c r="U707">
        <v>0.14742919613206149</v>
      </c>
      <c r="V707">
        <v>0.43214574020290625</v>
      </c>
      <c r="W707">
        <v>0.46729748074243715</v>
      </c>
      <c r="X707">
        <v>6.4999360401936573E-2</v>
      </c>
      <c r="Y707">
        <v>4.9525656646443546E-2</v>
      </c>
      <c r="Z707">
        <v>0.38083630039904171</v>
      </c>
      <c r="AA707">
        <v>0.41828998027578568</v>
      </c>
      <c r="AB707">
        <v>0.34519162209090948</v>
      </c>
      <c r="AC707">
        <v>1.4809807655771374</v>
      </c>
      <c r="AD707">
        <v>0.27308326091307056</v>
      </c>
      <c r="AE707">
        <v>0.24191586322067024</v>
      </c>
      <c r="AF707">
        <v>0.26313974632952486</v>
      </c>
    </row>
    <row r="708" spans="2:32" x14ac:dyDescent="0.25">
      <c r="B708">
        <v>2041</v>
      </c>
      <c r="C708" s="193" t="s">
        <v>117</v>
      </c>
      <c r="D708" s="193" t="s">
        <v>120</v>
      </c>
      <c r="E708" s="193" t="s">
        <v>542</v>
      </c>
      <c r="F708">
        <v>0</v>
      </c>
      <c r="G708">
        <v>0</v>
      </c>
      <c r="H708">
        <v>0</v>
      </c>
      <c r="I708">
        <v>0</v>
      </c>
      <c r="J708">
        <v>0</v>
      </c>
      <c r="K708">
        <v>0</v>
      </c>
      <c r="L708">
        <v>1.1705472325510304</v>
      </c>
      <c r="M708">
        <v>2.9732663345958779</v>
      </c>
      <c r="N708">
        <v>4.4492067997144371</v>
      </c>
      <c r="O708">
        <v>11.882816328027367</v>
      </c>
      <c r="P708">
        <v>0.95811054381036753</v>
      </c>
      <c r="Q708">
        <v>0.83047891959451547</v>
      </c>
      <c r="R708">
        <v>12.804253870407205</v>
      </c>
      <c r="S708">
        <v>0.17442842247882029</v>
      </c>
      <c r="T708">
        <v>1.4055093026101932</v>
      </c>
      <c r="U708">
        <v>6.9781189262155543</v>
      </c>
      <c r="V708">
        <v>2.231365348802139</v>
      </c>
      <c r="W708">
        <v>6.1975638586754309</v>
      </c>
      <c r="X708">
        <v>0.30324671526159641</v>
      </c>
      <c r="Y708">
        <v>0.17131022990602407</v>
      </c>
      <c r="Z708">
        <v>4.7407390076243274</v>
      </c>
      <c r="AA708">
        <v>4.0721783951199697</v>
      </c>
      <c r="AB708">
        <v>2.2330361441517428</v>
      </c>
      <c r="AC708">
        <v>9.4204590516926139</v>
      </c>
      <c r="AD708">
        <v>0.55335064052770055</v>
      </c>
      <c r="AE708">
        <v>2.0834528841088709</v>
      </c>
      <c r="AF708">
        <v>1.0737652160083841</v>
      </c>
    </row>
    <row r="709" spans="2:32" x14ac:dyDescent="0.25">
      <c r="B709" s="193">
        <v>2041</v>
      </c>
      <c r="C709" s="193" t="s">
        <v>117</v>
      </c>
      <c r="D709" s="193" t="s">
        <v>120</v>
      </c>
      <c r="E709" s="193" t="s">
        <v>123</v>
      </c>
      <c r="F709">
        <v>5.1132279752225411</v>
      </c>
      <c r="G709">
        <v>169.47894080786665</v>
      </c>
      <c r="H709">
        <v>21.681362673607644</v>
      </c>
      <c r="I709">
        <v>91.011106720768552</v>
      </c>
      <c r="J709">
        <v>18.114751565049627</v>
      </c>
      <c r="K709">
        <v>98.022744282495367</v>
      </c>
      <c r="L709">
        <v>19.084796402375247</v>
      </c>
      <c r="M709">
        <v>60.006058194294141</v>
      </c>
      <c r="N709">
        <v>71.660737525154431</v>
      </c>
      <c r="O709">
        <v>280.0637039814568</v>
      </c>
      <c r="P709">
        <v>10.540734103928003</v>
      </c>
      <c r="Q709">
        <v>16.644698300785617</v>
      </c>
      <c r="R709">
        <v>91.970170876510991</v>
      </c>
      <c r="S709">
        <v>10.083294258379231</v>
      </c>
      <c r="T709">
        <v>26.978275392890243</v>
      </c>
      <c r="U709">
        <v>96.178053768800822</v>
      </c>
      <c r="V709">
        <v>31.322053288208753</v>
      </c>
      <c r="W709">
        <v>131.49274111189519</v>
      </c>
      <c r="X709">
        <v>8.0270229201769325</v>
      </c>
      <c r="Y709">
        <v>6.6114267392783166</v>
      </c>
      <c r="Z709">
        <v>130.24879940344917</v>
      </c>
      <c r="AA709">
        <v>59.210685346567523</v>
      </c>
      <c r="AB709">
        <v>44.800461921405514</v>
      </c>
      <c r="AC709">
        <v>145.39821069866503</v>
      </c>
      <c r="AD709">
        <v>8.1532070770302987</v>
      </c>
      <c r="AE709">
        <v>29.848890973264218</v>
      </c>
      <c r="AF709">
        <v>20.512663047220155</v>
      </c>
    </row>
    <row r="710" spans="2:32" x14ac:dyDescent="0.25">
      <c r="B710" s="193">
        <v>2041</v>
      </c>
      <c r="C710" s="193" t="s">
        <v>117</v>
      </c>
      <c r="D710" s="193" t="s">
        <v>120</v>
      </c>
      <c r="E710" s="193" t="s">
        <v>124</v>
      </c>
      <c r="F710">
        <v>53.048364604732207</v>
      </c>
      <c r="G710">
        <v>1002.6413596647749</v>
      </c>
      <c r="H710">
        <v>145.21494318899198</v>
      </c>
      <c r="I710">
        <v>637.81954086423252</v>
      </c>
      <c r="J710">
        <v>172.58415943875764</v>
      </c>
      <c r="K710">
        <v>561.46741481204538</v>
      </c>
      <c r="L710">
        <v>219.8491786172554</v>
      </c>
      <c r="M710">
        <v>241.43308172092998</v>
      </c>
      <c r="N710">
        <v>555.16829847067197</v>
      </c>
      <c r="O710">
        <v>926.28976227094461</v>
      </c>
      <c r="P710">
        <v>56.298764671419441</v>
      </c>
      <c r="Q710">
        <v>94.784665601470692</v>
      </c>
      <c r="R710">
        <v>324.40528473795609</v>
      </c>
      <c r="S710">
        <v>140.62523469005117</v>
      </c>
      <c r="T710">
        <v>165.93038081431615</v>
      </c>
      <c r="U710">
        <v>540.82006128909404</v>
      </c>
      <c r="V710">
        <v>121.13101560026664</v>
      </c>
      <c r="W710">
        <v>590.01613479787375</v>
      </c>
      <c r="X710">
        <v>38.870781014102093</v>
      </c>
      <c r="Y710">
        <v>81.870993232149843</v>
      </c>
      <c r="Z710">
        <v>392.87123035456062</v>
      </c>
      <c r="AA710">
        <v>223.20616991643115</v>
      </c>
      <c r="AB710">
        <v>329.95571060640333</v>
      </c>
      <c r="AC710">
        <v>1200.6683164495651</v>
      </c>
      <c r="AD710">
        <v>38.17878128273496</v>
      </c>
      <c r="AE710">
        <v>129.30387881425665</v>
      </c>
      <c r="AF710">
        <v>241.88273661402383</v>
      </c>
    </row>
    <row r="711" spans="2:32" x14ac:dyDescent="0.25">
      <c r="B711" s="193">
        <v>2041</v>
      </c>
      <c r="C711" s="193" t="s">
        <v>117</v>
      </c>
      <c r="D711" s="193" t="s">
        <v>120</v>
      </c>
      <c r="E711" s="193" t="s">
        <v>125</v>
      </c>
      <c r="F711">
        <v>95.215761532506363</v>
      </c>
      <c r="G711">
        <v>1494.1838868402745</v>
      </c>
      <c r="H711">
        <v>255.93353545183913</v>
      </c>
      <c r="I711">
        <v>881.24833203414698</v>
      </c>
      <c r="J711">
        <v>290.42684753365182</v>
      </c>
      <c r="K711">
        <v>737.33956775997433</v>
      </c>
      <c r="L711">
        <v>309.60427039626728</v>
      </c>
      <c r="M711">
        <v>409.3334404959557</v>
      </c>
      <c r="N711">
        <v>775.11290421143224</v>
      </c>
      <c r="O711">
        <v>1007.2347549305795</v>
      </c>
      <c r="P711">
        <v>126.04144800972078</v>
      </c>
      <c r="Q711">
        <v>203.45985506503143</v>
      </c>
      <c r="R711">
        <v>572.32375858460011</v>
      </c>
      <c r="S711">
        <v>191.33845748311032</v>
      </c>
      <c r="T711">
        <v>338.59473032798724</v>
      </c>
      <c r="U711">
        <v>726.95485107641059</v>
      </c>
      <c r="V711">
        <v>258.43986727571701</v>
      </c>
      <c r="W711">
        <v>592.02038710525505</v>
      </c>
      <c r="X711">
        <v>78.774248970287516</v>
      </c>
      <c r="Y711">
        <v>99.448683358941793</v>
      </c>
      <c r="Z711">
        <v>417.59403604445868</v>
      </c>
      <c r="AA711">
        <v>362.35524621377141</v>
      </c>
      <c r="AB711">
        <v>518.8349775109748</v>
      </c>
      <c r="AC711">
        <v>1689.5924960183909</v>
      </c>
      <c r="AD711">
        <v>79.061010540974493</v>
      </c>
      <c r="AE711">
        <v>228.45889479675148</v>
      </c>
      <c r="AF711">
        <v>293.78990981555046</v>
      </c>
    </row>
    <row r="712" spans="2:32" x14ac:dyDescent="0.25">
      <c r="B712" s="193">
        <v>2041</v>
      </c>
      <c r="C712" s="193" t="s">
        <v>117</v>
      </c>
      <c r="D712" s="193" t="s">
        <v>120</v>
      </c>
      <c r="E712" s="193" t="s">
        <v>126</v>
      </c>
      <c r="F712">
        <v>31.383860329042051</v>
      </c>
      <c r="G712">
        <v>318.84251495821684</v>
      </c>
      <c r="H712">
        <v>77.455482533037852</v>
      </c>
      <c r="I712">
        <v>199.80017563401861</v>
      </c>
      <c r="J712">
        <v>83.791779919203719</v>
      </c>
      <c r="K712">
        <v>211.58186795282896</v>
      </c>
      <c r="L712">
        <v>101.8609183769282</v>
      </c>
      <c r="M712">
        <v>117.39625502863481</v>
      </c>
      <c r="N712">
        <v>249.35065130893022</v>
      </c>
      <c r="O712">
        <v>439.37227827951591</v>
      </c>
      <c r="P712">
        <v>38.875647827534692</v>
      </c>
      <c r="Q712">
        <v>71.187811172394959</v>
      </c>
      <c r="R712">
        <v>149.18466524865772</v>
      </c>
      <c r="S712">
        <v>81.399608682546983</v>
      </c>
      <c r="T712">
        <v>97.835633697773829</v>
      </c>
      <c r="U712">
        <v>199.27038287626397</v>
      </c>
      <c r="V712">
        <v>66.632545371118681</v>
      </c>
      <c r="W712">
        <v>220.65589293799962</v>
      </c>
      <c r="X712">
        <v>24.160763429343408</v>
      </c>
      <c r="Y712">
        <v>33.230843103335438</v>
      </c>
      <c r="Z712">
        <v>178.92745470913161</v>
      </c>
      <c r="AA712">
        <v>95.751190231326703</v>
      </c>
      <c r="AB712">
        <v>191.44713697592087</v>
      </c>
      <c r="AC712">
        <v>617.42643479470519</v>
      </c>
      <c r="AD712">
        <v>27.292314803627228</v>
      </c>
      <c r="AE712">
        <v>67.609626841606996</v>
      </c>
      <c r="AF712">
        <v>96.227358149406513</v>
      </c>
    </row>
    <row r="713" spans="2:32" x14ac:dyDescent="0.25">
      <c r="B713" s="193">
        <v>2041</v>
      </c>
      <c r="C713" s="193" t="s">
        <v>117</v>
      </c>
      <c r="D713" s="193" t="s">
        <v>120</v>
      </c>
      <c r="E713" s="193" t="s">
        <v>127</v>
      </c>
      <c r="F713">
        <v>1.8347411488908218</v>
      </c>
      <c r="G713">
        <v>15.073667151778269</v>
      </c>
      <c r="H713">
        <v>4.2867727604354036</v>
      </c>
      <c r="I713">
        <v>10.953676608457425</v>
      </c>
      <c r="J713">
        <v>5.2315068698143916</v>
      </c>
      <c r="K713">
        <v>13.062480000659141</v>
      </c>
      <c r="L713">
        <v>7.5904457367065596</v>
      </c>
      <c r="M713">
        <v>5.6241273916400782</v>
      </c>
      <c r="N713">
        <v>20.232387246491164</v>
      </c>
      <c r="O713">
        <v>10.533057513574397</v>
      </c>
      <c r="P713">
        <v>2.0996740500540638</v>
      </c>
      <c r="Q713">
        <v>4.7626959776819371</v>
      </c>
      <c r="R713">
        <v>8.9230398235499226</v>
      </c>
      <c r="S713">
        <v>8.1551113937177107</v>
      </c>
      <c r="T713">
        <v>6.8198818812316819</v>
      </c>
      <c r="U713">
        <v>9.4366854908192366</v>
      </c>
      <c r="V713">
        <v>4.215585531005968</v>
      </c>
      <c r="W713">
        <v>4.6433303019923899</v>
      </c>
      <c r="X713">
        <v>1.7452709226167342</v>
      </c>
      <c r="Y713">
        <v>3.4973007295895515</v>
      </c>
      <c r="Z713">
        <v>4.391602086297854</v>
      </c>
      <c r="AA713">
        <v>4.2786332863585965</v>
      </c>
      <c r="AB713">
        <v>15.593039139710342</v>
      </c>
      <c r="AC713">
        <v>53.803857410820818</v>
      </c>
      <c r="AD713">
        <v>2.2708542866270798</v>
      </c>
      <c r="AE713">
        <v>4.3815450713568467</v>
      </c>
      <c r="AF713">
        <v>8.5136637249519307</v>
      </c>
    </row>
    <row r="714" spans="2:32" x14ac:dyDescent="0.25">
      <c r="B714" s="193">
        <v>2041</v>
      </c>
      <c r="C714" s="193" t="s">
        <v>117</v>
      </c>
      <c r="D714" s="193" t="s">
        <v>120</v>
      </c>
      <c r="E714" s="193" t="s">
        <v>128</v>
      </c>
      <c r="F714">
        <v>0.75504075273123494</v>
      </c>
      <c r="G714">
        <v>5.1712086000731921</v>
      </c>
      <c r="H714">
        <v>1.4667834536091535</v>
      </c>
      <c r="I714">
        <v>3.7513827696648523</v>
      </c>
      <c r="J714">
        <v>2.2483326479455754</v>
      </c>
      <c r="K714">
        <v>4.7535883936391894</v>
      </c>
      <c r="L714">
        <v>4.3141869947163722E-2</v>
      </c>
      <c r="M714">
        <v>6.6345766030435627</v>
      </c>
      <c r="N714">
        <v>0.11155601099334919</v>
      </c>
      <c r="O714">
        <v>19.423241816723063</v>
      </c>
      <c r="P714">
        <v>2.6883006011163126</v>
      </c>
      <c r="Q714">
        <v>6.8858317262286803</v>
      </c>
      <c r="R714">
        <v>12.51406889098449</v>
      </c>
      <c r="S714">
        <v>3.997640073308921E-2</v>
      </c>
      <c r="T714">
        <v>9.7033948971522292</v>
      </c>
      <c r="U714">
        <v>4.4355914676590863E-2</v>
      </c>
      <c r="V714">
        <v>6.1589366527711711</v>
      </c>
      <c r="W714">
        <v>9.2558445486061807</v>
      </c>
      <c r="X714">
        <v>2.3976151796513911</v>
      </c>
      <c r="Y714">
        <v>1.9433505348885688E-2</v>
      </c>
      <c r="Z714">
        <v>8.734329245544016</v>
      </c>
      <c r="AA714">
        <v>5.9961517606793464</v>
      </c>
      <c r="AB714">
        <v>8.8971943587640628E-2</v>
      </c>
      <c r="AC714">
        <v>0.27951458963286585</v>
      </c>
      <c r="AD714">
        <v>3.2633196767796737</v>
      </c>
      <c r="AE714">
        <v>5.8325964819077845</v>
      </c>
      <c r="AF714">
        <v>4.898760068742454E-2</v>
      </c>
    </row>
    <row r="715" spans="2:32" x14ac:dyDescent="0.25">
      <c r="B715" s="193">
        <v>2041</v>
      </c>
      <c r="C715" s="193" t="s">
        <v>117</v>
      </c>
      <c r="D715" s="193" t="s">
        <v>120</v>
      </c>
      <c r="E715" s="193" t="s">
        <v>543</v>
      </c>
      <c r="F715">
        <v>0</v>
      </c>
      <c r="G715">
        <v>0</v>
      </c>
      <c r="H715">
        <v>0</v>
      </c>
      <c r="I715">
        <v>0</v>
      </c>
      <c r="J715">
        <v>0</v>
      </c>
      <c r="K715">
        <v>0</v>
      </c>
      <c r="L715">
        <v>0</v>
      </c>
      <c r="M715">
        <v>0</v>
      </c>
      <c r="N715">
        <v>0</v>
      </c>
      <c r="O715">
        <v>0</v>
      </c>
      <c r="P715">
        <v>0</v>
      </c>
      <c r="Q715">
        <v>0</v>
      </c>
      <c r="R715">
        <v>0</v>
      </c>
      <c r="S715">
        <v>0</v>
      </c>
      <c r="T715">
        <v>0</v>
      </c>
      <c r="U715">
        <v>0</v>
      </c>
      <c r="V715">
        <v>0</v>
      </c>
      <c r="W715">
        <v>0</v>
      </c>
      <c r="X715">
        <v>0</v>
      </c>
      <c r="Y715">
        <v>0</v>
      </c>
      <c r="Z715">
        <v>0</v>
      </c>
      <c r="AA715">
        <v>0</v>
      </c>
      <c r="AB715">
        <v>0</v>
      </c>
      <c r="AC715">
        <v>0</v>
      </c>
      <c r="AD715">
        <v>0</v>
      </c>
      <c r="AE715">
        <v>0</v>
      </c>
      <c r="AF715">
        <v>0</v>
      </c>
    </row>
    <row r="716" spans="2:32" x14ac:dyDescent="0.25">
      <c r="B716" s="193">
        <v>2041</v>
      </c>
      <c r="C716" s="193" t="s">
        <v>117</v>
      </c>
      <c r="D716" s="193" t="s">
        <v>120</v>
      </c>
      <c r="E716" s="193" t="s">
        <v>544</v>
      </c>
      <c r="F716">
        <v>0</v>
      </c>
      <c r="G716">
        <v>0</v>
      </c>
      <c r="H716">
        <v>0</v>
      </c>
      <c r="I716">
        <v>0</v>
      </c>
      <c r="J716">
        <v>0</v>
      </c>
      <c r="K716">
        <v>0</v>
      </c>
      <c r="L716">
        <v>0</v>
      </c>
      <c r="M716">
        <v>0</v>
      </c>
      <c r="N716">
        <v>0</v>
      </c>
      <c r="O716">
        <v>0</v>
      </c>
      <c r="P716">
        <v>0</v>
      </c>
      <c r="Q716">
        <v>0</v>
      </c>
      <c r="R716">
        <v>0</v>
      </c>
      <c r="S716">
        <v>0</v>
      </c>
      <c r="T716">
        <v>0</v>
      </c>
      <c r="U716">
        <v>0</v>
      </c>
      <c r="V716">
        <v>0</v>
      </c>
      <c r="W716">
        <v>0</v>
      </c>
      <c r="X716">
        <v>0</v>
      </c>
      <c r="Y716">
        <v>0</v>
      </c>
      <c r="Z716">
        <v>0</v>
      </c>
      <c r="AA716">
        <v>0</v>
      </c>
      <c r="AB716">
        <v>0</v>
      </c>
      <c r="AC716">
        <v>0</v>
      </c>
      <c r="AD716">
        <v>0</v>
      </c>
      <c r="AE716">
        <v>0</v>
      </c>
      <c r="AF716">
        <v>0</v>
      </c>
    </row>
    <row r="717" spans="2:32" x14ac:dyDescent="0.25">
      <c r="B717" s="193">
        <v>2041</v>
      </c>
      <c r="C717" s="193" t="s">
        <v>117</v>
      </c>
      <c r="D717" s="193" t="s">
        <v>119</v>
      </c>
      <c r="E717" s="193" t="s">
        <v>542</v>
      </c>
      <c r="F717">
        <v>0.6961061514673299</v>
      </c>
      <c r="G717">
        <v>22.224514767754993</v>
      </c>
      <c r="H717">
        <v>3.3085959473619746</v>
      </c>
      <c r="I717">
        <v>12.152639549473186</v>
      </c>
      <c r="J717">
        <v>1.6112492004189967</v>
      </c>
      <c r="K717">
        <v>14.311817359741914</v>
      </c>
      <c r="L717">
        <v>0.45355572427509855</v>
      </c>
      <c r="M717">
        <v>0.88752642946917415</v>
      </c>
      <c r="N717">
        <v>1.723948557032021</v>
      </c>
      <c r="O717">
        <v>0</v>
      </c>
      <c r="P717">
        <v>0.28599806888822243</v>
      </c>
      <c r="Q717">
        <v>0.24789975310345666</v>
      </c>
      <c r="R717">
        <v>3.822097464795045</v>
      </c>
      <c r="S717">
        <v>6.7586345336214562E-2</v>
      </c>
      <c r="T717">
        <v>0.41954756572484531</v>
      </c>
      <c r="U717">
        <v>2.7038343226525812</v>
      </c>
      <c r="V717">
        <v>0.66606738112237551</v>
      </c>
      <c r="W717">
        <v>0</v>
      </c>
      <c r="X717">
        <v>9.0519800164811384E-2</v>
      </c>
      <c r="Y717">
        <v>6.637812916906205E-2</v>
      </c>
      <c r="Z717">
        <v>0</v>
      </c>
      <c r="AA717">
        <v>1.2155540555278144</v>
      </c>
      <c r="AB717">
        <v>0.86524174123752284</v>
      </c>
      <c r="AC717">
        <v>3.6501757548754714</v>
      </c>
      <c r="AD717">
        <v>0.16517636261427687</v>
      </c>
      <c r="AE717">
        <v>0.62191519060526046</v>
      </c>
      <c r="AF717">
        <v>0.41605528312319418</v>
      </c>
    </row>
    <row r="718" spans="2:32" x14ac:dyDescent="0.25">
      <c r="B718" s="193">
        <v>2041</v>
      </c>
      <c r="C718" s="193" t="s">
        <v>117</v>
      </c>
      <c r="D718" s="193" t="s">
        <v>119</v>
      </c>
      <c r="E718" s="193" t="s">
        <v>123</v>
      </c>
      <c r="F718">
        <v>10.403069769995287</v>
      </c>
      <c r="G718">
        <v>344.81178119041402</v>
      </c>
      <c r="H718">
        <v>44.111612017904463</v>
      </c>
      <c r="I718">
        <v>185.16578913527431</v>
      </c>
      <c r="J718">
        <v>36.855197012634825</v>
      </c>
      <c r="K718">
        <v>199.43125023147917</v>
      </c>
      <c r="L718">
        <v>24.442282530573152</v>
      </c>
      <c r="M718">
        <v>43.635851325785268</v>
      </c>
      <c r="N718">
        <v>91.777347581296524</v>
      </c>
      <c r="O718">
        <v>186.93894316905678</v>
      </c>
      <c r="P718">
        <v>7.6651244901697755</v>
      </c>
      <c r="Q718">
        <v>12.103870880235473</v>
      </c>
      <c r="R718">
        <v>66.879858859919381</v>
      </c>
      <c r="S718">
        <v>12.913877722663972</v>
      </c>
      <c r="T718">
        <v>19.618352704630571</v>
      </c>
      <c r="U718">
        <v>123.17716751566233</v>
      </c>
      <c r="V718">
        <v>22.777107872627493</v>
      </c>
      <c r="W718">
        <v>87.769724203489105</v>
      </c>
      <c r="X718">
        <v>5.8371769330253631</v>
      </c>
      <c r="Y718">
        <v>8.4673871748254275</v>
      </c>
      <c r="Z718">
        <v>86.939409010784942</v>
      </c>
      <c r="AA718">
        <v>43.057463536679236</v>
      </c>
      <c r="AB718">
        <v>57.376852479646772</v>
      </c>
      <c r="AC718">
        <v>186.21441226872454</v>
      </c>
      <c r="AD718">
        <v>5.9289368865003054</v>
      </c>
      <c r="AE718">
        <v>21.705837842766044</v>
      </c>
      <c r="AF718">
        <v>26.270980055737063</v>
      </c>
    </row>
    <row r="719" spans="2:32" x14ac:dyDescent="0.25">
      <c r="B719" s="193">
        <v>2041</v>
      </c>
      <c r="C719" s="193" t="s">
        <v>117</v>
      </c>
      <c r="D719" s="193" t="s">
        <v>119</v>
      </c>
      <c r="E719" s="193" t="s">
        <v>124</v>
      </c>
      <c r="F719">
        <v>10.913666376741338</v>
      </c>
      <c r="G719">
        <v>206.27390451029177</v>
      </c>
      <c r="H719">
        <v>29.875142328906595</v>
      </c>
      <c r="I719">
        <v>131.21893067628363</v>
      </c>
      <c r="J719">
        <v>35.505824770645518</v>
      </c>
      <c r="K719">
        <v>115.51096989186885</v>
      </c>
      <c r="L719">
        <v>32.006406143924565</v>
      </c>
      <c r="M719">
        <v>53.157990514563451</v>
      </c>
      <c r="N719">
        <v>80.823326931862482</v>
      </c>
      <c r="O719">
        <v>72.638953938806253</v>
      </c>
      <c r="P719">
        <v>12.395688184290417</v>
      </c>
      <c r="Q719">
        <v>20.869395026788709</v>
      </c>
      <c r="R719">
        <v>71.42655400019926</v>
      </c>
      <c r="S719">
        <v>20.472709536069299</v>
      </c>
      <c r="T719">
        <v>36.53403894169265</v>
      </c>
      <c r="U719">
        <v>78.734460784755129</v>
      </c>
      <c r="V719">
        <v>26.670253025810599</v>
      </c>
      <c r="W719">
        <v>46.268626281328821</v>
      </c>
      <c r="X719">
        <v>8.5584485510967312</v>
      </c>
      <c r="Y719">
        <v>11.919063229054153</v>
      </c>
      <c r="Z719">
        <v>30.80866956322857</v>
      </c>
      <c r="AA719">
        <v>49.144845348594522</v>
      </c>
      <c r="AB719">
        <v>48.036097062529123</v>
      </c>
      <c r="AC719">
        <v>174.79745897677296</v>
      </c>
      <c r="AD719">
        <v>8.4060861867766121</v>
      </c>
      <c r="AE719">
        <v>28.469728814751104</v>
      </c>
      <c r="AF719">
        <v>35.21412795792336</v>
      </c>
    </row>
    <row r="720" spans="2:32" x14ac:dyDescent="0.25">
      <c r="B720" s="193">
        <v>2041</v>
      </c>
      <c r="C720" s="193" t="s">
        <v>117</v>
      </c>
      <c r="D720" s="193" t="s">
        <v>119</v>
      </c>
      <c r="E720" s="193" t="s">
        <v>125</v>
      </c>
      <c r="F720">
        <v>14.866386782240347</v>
      </c>
      <c r="G720">
        <v>233.2924216331061</v>
      </c>
      <c r="H720">
        <v>39.959843489507911</v>
      </c>
      <c r="I720">
        <v>137.59254081847743</v>
      </c>
      <c r="J720">
        <v>45.345411073648755</v>
      </c>
      <c r="K720">
        <v>115.12353656308728</v>
      </c>
      <c r="L720">
        <v>89.878918238692094</v>
      </c>
      <c r="M720">
        <v>133.73271579187158</v>
      </c>
      <c r="N720">
        <v>225.01727529212539</v>
      </c>
      <c r="O720">
        <v>925.08652910950013</v>
      </c>
      <c r="P720">
        <v>41.178812862826639</v>
      </c>
      <c r="Q720">
        <v>66.472064778045066</v>
      </c>
      <c r="R720">
        <v>186.98303870554716</v>
      </c>
      <c r="S720">
        <v>55.54604771449327</v>
      </c>
      <c r="T720">
        <v>110.62177765079399</v>
      </c>
      <c r="U720">
        <v>211.0368682560169</v>
      </c>
      <c r="V720">
        <v>84.434502291815477</v>
      </c>
      <c r="W720">
        <v>543.73628629108362</v>
      </c>
      <c r="X720">
        <v>25.736216998292559</v>
      </c>
      <c r="Y720">
        <v>28.87020928078153</v>
      </c>
      <c r="Z720">
        <v>383.53582964660609</v>
      </c>
      <c r="AA720">
        <v>118.38454023909323</v>
      </c>
      <c r="AB720">
        <v>150.61913216958254</v>
      </c>
      <c r="AC720">
        <v>490.49305945288899</v>
      </c>
      <c r="AD720">
        <v>25.829904441923475</v>
      </c>
      <c r="AE720">
        <v>74.639463638644315</v>
      </c>
      <c r="AF720">
        <v>85.287968573132886</v>
      </c>
    </row>
    <row r="721" spans="2:32" x14ac:dyDescent="0.25">
      <c r="B721" s="193">
        <v>2041</v>
      </c>
      <c r="C721" s="193" t="s">
        <v>117</v>
      </c>
      <c r="D721" s="193" t="s">
        <v>119</v>
      </c>
      <c r="E721" s="193" t="s">
        <v>126</v>
      </c>
      <c r="F721">
        <v>152.66730484239429</v>
      </c>
      <c r="G721">
        <v>1551.014659047444</v>
      </c>
      <c r="H721">
        <v>376.78346894258476</v>
      </c>
      <c r="I721">
        <v>971.93124113083536</v>
      </c>
      <c r="J721">
        <v>407.60649181114769</v>
      </c>
      <c r="K721">
        <v>1029.2434772272554</v>
      </c>
      <c r="L721">
        <v>354.7462343395963</v>
      </c>
      <c r="M721">
        <v>508.10826438926779</v>
      </c>
      <c r="N721">
        <v>868.40179719020057</v>
      </c>
      <c r="O721">
        <v>1898.3414840168944</v>
      </c>
      <c r="P721">
        <v>168.25952360949663</v>
      </c>
      <c r="Q721">
        <v>308.11132068611414</v>
      </c>
      <c r="R721">
        <v>645.69318088128171</v>
      </c>
      <c r="S721">
        <v>283.48659247304414</v>
      </c>
      <c r="T721">
        <v>423.4470172960348</v>
      </c>
      <c r="U721">
        <v>693.98959941810062</v>
      </c>
      <c r="V721">
        <v>288.39546007749664</v>
      </c>
      <c r="W721">
        <v>953.36063735572259</v>
      </c>
      <c r="X721">
        <v>104.57133891885216</v>
      </c>
      <c r="Y721">
        <v>115.73149587377303</v>
      </c>
      <c r="Z721">
        <v>773.06973310640512</v>
      </c>
      <c r="AA721">
        <v>414.42523928705418</v>
      </c>
      <c r="AB721">
        <v>666.74394850820272</v>
      </c>
      <c r="AC721">
        <v>2150.282033729974</v>
      </c>
      <c r="AD721">
        <v>118.12515401495608</v>
      </c>
      <c r="AE721">
        <v>292.62441244071834</v>
      </c>
      <c r="AF721">
        <v>335.12649883668831</v>
      </c>
    </row>
    <row r="722" spans="2:32" x14ac:dyDescent="0.25">
      <c r="B722" s="193">
        <v>2041</v>
      </c>
      <c r="C722" s="193" t="s">
        <v>117</v>
      </c>
      <c r="D722" s="193" t="s">
        <v>119</v>
      </c>
      <c r="E722" s="193" t="s">
        <v>127</v>
      </c>
      <c r="F722">
        <v>191.73261835820352</v>
      </c>
      <c r="G722">
        <v>1575.2160314372882</v>
      </c>
      <c r="H722">
        <v>447.97281957827443</v>
      </c>
      <c r="I722">
        <v>1144.6721506508936</v>
      </c>
      <c r="J722">
        <v>546.69865049619057</v>
      </c>
      <c r="K722">
        <v>1365.044597322147</v>
      </c>
      <c r="L722">
        <v>327.05017485693031</v>
      </c>
      <c r="M722">
        <v>592.06929477160111</v>
      </c>
      <c r="N722">
        <v>871.75457361337135</v>
      </c>
      <c r="O722">
        <v>2638.5820775220577</v>
      </c>
      <c r="P722">
        <v>221.03918483667539</v>
      </c>
      <c r="Q722">
        <v>501.38374406476152</v>
      </c>
      <c r="R722">
        <v>939.35601519287331</v>
      </c>
      <c r="S722">
        <v>351.37997158653957</v>
      </c>
      <c r="T722">
        <v>717.95007023640107</v>
      </c>
      <c r="U722">
        <v>406.59926266482978</v>
      </c>
      <c r="V722">
        <v>443.78773427182671</v>
      </c>
      <c r="W722">
        <v>1163.1767982907884</v>
      </c>
      <c r="X722">
        <v>183.73007088620369</v>
      </c>
      <c r="Y722">
        <v>150.68849113936437</v>
      </c>
      <c r="Z722">
        <v>1100.1176573450359</v>
      </c>
      <c r="AA722">
        <v>450.42496658346482</v>
      </c>
      <c r="AB722">
        <v>671.85859092985913</v>
      </c>
      <c r="AC722">
        <v>2318.2513365573855</v>
      </c>
      <c r="AD722">
        <v>239.05985806987303</v>
      </c>
      <c r="AE722">
        <v>461.25880865791208</v>
      </c>
      <c r="AF722">
        <v>366.82894608594648</v>
      </c>
    </row>
    <row r="723" spans="2:32" x14ac:dyDescent="0.25">
      <c r="B723" s="193">
        <v>2041</v>
      </c>
      <c r="C723" s="193" t="s">
        <v>117</v>
      </c>
      <c r="D723" s="193" t="s">
        <v>119</v>
      </c>
      <c r="E723" s="193" t="s">
        <v>128</v>
      </c>
      <c r="F723">
        <v>99.460147553819723</v>
      </c>
      <c r="G723">
        <v>681.19392037364958</v>
      </c>
      <c r="H723">
        <v>193.21672134616236</v>
      </c>
      <c r="I723">
        <v>494.16284147848745</v>
      </c>
      <c r="J723">
        <v>296.16877778561059</v>
      </c>
      <c r="K723">
        <v>626.18156878450566</v>
      </c>
      <c r="L723">
        <v>250.0091968149201</v>
      </c>
      <c r="M723">
        <v>237.34723838685005</v>
      </c>
      <c r="N723">
        <v>646.47241166135859</v>
      </c>
      <c r="O723">
        <v>1639.7468431861616</v>
      </c>
      <c r="P723">
        <v>96.172033545586032</v>
      </c>
      <c r="Q723">
        <v>246.33571092798832</v>
      </c>
      <c r="R723">
        <v>447.6818748155552</v>
      </c>
      <c r="S723">
        <v>231.66515153541883</v>
      </c>
      <c r="T723">
        <v>347.1320205662584</v>
      </c>
      <c r="U723">
        <v>257.04464400515991</v>
      </c>
      <c r="V723">
        <v>220.33155895196003</v>
      </c>
      <c r="W723">
        <v>781.39591849860506</v>
      </c>
      <c r="X723">
        <v>85.772970251574677</v>
      </c>
      <c r="Y723">
        <v>112.61809164794394</v>
      </c>
      <c r="Z723">
        <v>737.36860936356732</v>
      </c>
      <c r="AA723">
        <v>214.50804572711135</v>
      </c>
      <c r="AB723">
        <v>515.59666242215769</v>
      </c>
      <c r="AC723">
        <v>1619.800396639019</v>
      </c>
      <c r="AD723">
        <v>116.74293019720494</v>
      </c>
      <c r="AE723">
        <v>208.65697246914129</v>
      </c>
      <c r="AF723">
        <v>283.88548564891795</v>
      </c>
    </row>
    <row r="724" spans="2:32" x14ac:dyDescent="0.25">
      <c r="B724" s="193">
        <v>2041</v>
      </c>
      <c r="C724" s="193" t="s">
        <v>117</v>
      </c>
      <c r="D724" s="193" t="s">
        <v>119</v>
      </c>
      <c r="E724" s="193" t="s">
        <v>543</v>
      </c>
      <c r="F724">
        <v>42.356384896953791</v>
      </c>
      <c r="G724">
        <v>208.23326913639826</v>
      </c>
      <c r="H724">
        <v>55.565393984264986</v>
      </c>
      <c r="I724">
        <v>168.8306102616923</v>
      </c>
      <c r="J724">
        <v>88.516873317518503</v>
      </c>
      <c r="K724">
        <v>223.25709291504035</v>
      </c>
      <c r="L724">
        <v>80.055782955773651</v>
      </c>
      <c r="M724">
        <v>111.75521717824444</v>
      </c>
      <c r="N724">
        <v>175.38862925551305</v>
      </c>
      <c r="O724">
        <v>500.21316937200152</v>
      </c>
      <c r="P724">
        <v>45.797128262186774</v>
      </c>
      <c r="Q724">
        <v>123.57224156679284</v>
      </c>
      <c r="R724">
        <v>242.61014147664477</v>
      </c>
      <c r="S724">
        <v>89.68185560515974</v>
      </c>
      <c r="T724">
        <v>168.65614193412432</v>
      </c>
      <c r="U724">
        <v>80.90954775345763</v>
      </c>
      <c r="V724">
        <v>103.92262784223971</v>
      </c>
      <c r="W724">
        <v>268.62704169793221</v>
      </c>
      <c r="X724">
        <v>37.846494158201523</v>
      </c>
      <c r="Y724">
        <v>40.674533886069774</v>
      </c>
      <c r="Z724">
        <v>230.32162925603043</v>
      </c>
      <c r="AA724">
        <v>114.89836587555929</v>
      </c>
      <c r="AB724">
        <v>203.70835545401724</v>
      </c>
      <c r="AC724">
        <v>503.76279131172737</v>
      </c>
      <c r="AD724">
        <v>65.215649522246082</v>
      </c>
      <c r="AE724">
        <v>118.11700776758997</v>
      </c>
      <c r="AF724">
        <v>95.941720067045281</v>
      </c>
    </row>
    <row r="725" spans="2:32" x14ac:dyDescent="0.25">
      <c r="B725" s="193">
        <v>2041</v>
      </c>
      <c r="C725" s="193" t="s">
        <v>117</v>
      </c>
      <c r="D725" s="193" t="s">
        <v>119</v>
      </c>
      <c r="E725" s="193" t="s">
        <v>544</v>
      </c>
      <c r="F725">
        <v>25.064793432267596</v>
      </c>
      <c r="G725">
        <v>131.1042078801614</v>
      </c>
      <c r="H725">
        <v>64.380535487744169</v>
      </c>
      <c r="I725">
        <v>121.97625916259454</v>
      </c>
      <c r="J725">
        <v>81.001484711811187</v>
      </c>
      <c r="K725">
        <v>184.68985362899741</v>
      </c>
      <c r="L725">
        <v>33.667486542358787</v>
      </c>
      <c r="M725">
        <v>65.696864018051954</v>
      </c>
      <c r="N725">
        <v>102.50725416144945</v>
      </c>
      <c r="O725">
        <v>317.42108400596902</v>
      </c>
      <c r="P725">
        <v>40.063660131646166</v>
      </c>
      <c r="Q725">
        <v>71.043246449146594</v>
      </c>
      <c r="R725">
        <v>150.75772366923312</v>
      </c>
      <c r="S725">
        <v>75.755331187067085</v>
      </c>
      <c r="T725">
        <v>100.13141926184831</v>
      </c>
      <c r="U725">
        <v>38.169530615081122</v>
      </c>
      <c r="V725">
        <v>75.246029675505341</v>
      </c>
      <c r="W725">
        <v>201.34065478017303</v>
      </c>
      <c r="X725">
        <v>26.628472404236156</v>
      </c>
      <c r="Y725">
        <v>18.204753126545242</v>
      </c>
      <c r="Z725">
        <v>165.39958073620983</v>
      </c>
      <c r="AA725">
        <v>126.84869202878477</v>
      </c>
      <c r="AB725">
        <v>100.02638318910304</v>
      </c>
      <c r="AC725">
        <v>350.91640046075315</v>
      </c>
      <c r="AD725">
        <v>66.456363165537539</v>
      </c>
      <c r="AE725">
        <v>67.789913400795555</v>
      </c>
      <c r="AF725">
        <v>59.365996114779705</v>
      </c>
    </row>
    <row r="726" spans="2:32" x14ac:dyDescent="0.25">
      <c r="B726" s="193">
        <v>2041</v>
      </c>
      <c r="C726" s="193" t="s">
        <v>117</v>
      </c>
      <c r="D726" s="193" t="s">
        <v>121</v>
      </c>
      <c r="E726" s="193" t="s">
        <v>542</v>
      </c>
      <c r="F726">
        <v>7.7291154685685509E-2</v>
      </c>
      <c r="G726">
        <v>2.467667330777024</v>
      </c>
      <c r="H726">
        <v>0.36736523678312638</v>
      </c>
      <c r="I726">
        <v>1.3493510167634175</v>
      </c>
      <c r="J726">
        <v>0.17890275919019305</v>
      </c>
      <c r="K726">
        <v>1.5890922484356285</v>
      </c>
      <c r="L726">
        <v>0.50191592210463398</v>
      </c>
      <c r="M726">
        <v>0.17207703518929759</v>
      </c>
      <c r="N726">
        <v>1.9077638829200554</v>
      </c>
      <c r="O726">
        <v>3.8303747974005007</v>
      </c>
      <c r="P726">
        <v>5.5450404776773037E-2</v>
      </c>
      <c r="Q726">
        <v>4.806375688858662E-2</v>
      </c>
      <c r="R726">
        <v>0.74104294599973419</v>
      </c>
      <c r="S726">
        <v>7.4792712395650413E-2</v>
      </c>
      <c r="T726">
        <v>8.1343494496268223E-2</v>
      </c>
      <c r="U726">
        <v>2.9921295766718141</v>
      </c>
      <c r="V726">
        <v>0.12913970375889428</v>
      </c>
      <c r="W726">
        <v>1.9977580864865061</v>
      </c>
      <c r="X726">
        <v>1.7550326752077232E-2</v>
      </c>
      <c r="Y726">
        <v>7.345567066255948E-2</v>
      </c>
      <c r="Z726">
        <v>1.528156853946103</v>
      </c>
      <c r="AA726">
        <v>0.23567629204310708</v>
      </c>
      <c r="AB726">
        <v>0.95749779608832375</v>
      </c>
      <c r="AC726">
        <v>4.0393742858839419</v>
      </c>
      <c r="AD726">
        <v>3.202502800848063E-2</v>
      </c>
      <c r="AE726">
        <v>0.12057930737065119</v>
      </c>
      <c r="AF726">
        <v>0.4604170114026</v>
      </c>
    </row>
    <row r="727" spans="2:32" x14ac:dyDescent="0.25">
      <c r="B727" s="193">
        <v>2041</v>
      </c>
      <c r="C727" s="193" t="s">
        <v>117</v>
      </c>
      <c r="D727" s="193" t="s">
        <v>121</v>
      </c>
      <c r="E727" s="193" t="s">
        <v>123</v>
      </c>
      <c r="F727">
        <v>1.0297826469925899</v>
      </c>
      <c r="G727">
        <v>34.132347143592696</v>
      </c>
      <c r="H727">
        <v>4.36653541610616</v>
      </c>
      <c r="I727">
        <v>18.329254795364204</v>
      </c>
      <c r="J727">
        <v>3.648234912791676</v>
      </c>
      <c r="K727">
        <v>19.741369162855012</v>
      </c>
      <c r="L727">
        <v>7.3113729572058599</v>
      </c>
      <c r="M727">
        <v>9.2685618211874718</v>
      </c>
      <c r="N727">
        <v>27.453181442880535</v>
      </c>
      <c r="O727">
        <v>52.769632070149491</v>
      </c>
      <c r="P727">
        <v>1.628126369617888</v>
      </c>
      <c r="Q727">
        <v>2.5709473316231763</v>
      </c>
      <c r="R727">
        <v>14.205752554417479</v>
      </c>
      <c r="S727">
        <v>3.8629034025790121</v>
      </c>
      <c r="T727">
        <v>4.1670761391855713</v>
      </c>
      <c r="U727">
        <v>36.845749180451499</v>
      </c>
      <c r="V727">
        <v>4.8380179602581563</v>
      </c>
      <c r="W727">
        <v>24.775875880116029</v>
      </c>
      <c r="X727">
        <v>1.239857447973864</v>
      </c>
      <c r="Y727">
        <v>2.532833238089514</v>
      </c>
      <c r="Z727">
        <v>24.541492254754292</v>
      </c>
      <c r="AA727">
        <v>9.1457081855399096</v>
      </c>
      <c r="AB727">
        <v>17.163027514494665</v>
      </c>
      <c r="AC727">
        <v>55.701958947596296</v>
      </c>
      <c r="AD727">
        <v>1.259347907668166</v>
      </c>
      <c r="AE727">
        <v>4.6104726690061231</v>
      </c>
      <c r="AF727">
        <v>7.8583877303011604</v>
      </c>
    </row>
    <row r="728" spans="2:32" x14ac:dyDescent="0.25">
      <c r="B728" s="193">
        <v>2041</v>
      </c>
      <c r="C728" s="193" t="s">
        <v>117</v>
      </c>
      <c r="D728" s="193" t="s">
        <v>121</v>
      </c>
      <c r="E728" s="193" t="s">
        <v>124</v>
      </c>
      <c r="F728">
        <v>7.7220991019879435</v>
      </c>
      <c r="G728">
        <v>145.95164244502755</v>
      </c>
      <c r="H728">
        <v>21.138525018637679</v>
      </c>
      <c r="I728">
        <v>92.845571026306217</v>
      </c>
      <c r="J728">
        <v>25.122583750687181</v>
      </c>
      <c r="K728">
        <v>81.731209850130256</v>
      </c>
      <c r="L728">
        <v>32.087245660961003</v>
      </c>
      <c r="M728">
        <v>50.723002316492654</v>
      </c>
      <c r="N728">
        <v>81.027464774926415</v>
      </c>
      <c r="O728">
        <v>189.23455120498554</v>
      </c>
      <c r="P728">
        <v>11.827883529834123</v>
      </c>
      <c r="Q728">
        <v>19.913438450943616</v>
      </c>
      <c r="R728">
        <v>68.154744544352681</v>
      </c>
      <c r="S728">
        <v>20.524418057915863</v>
      </c>
      <c r="T728">
        <v>34.860537878357526</v>
      </c>
      <c r="U728">
        <v>78.93332271743644</v>
      </c>
      <c r="V728">
        <v>25.448578716289461</v>
      </c>
      <c r="W728">
        <v>120.53618966752359</v>
      </c>
      <c r="X728">
        <v>8.1664148979433602</v>
      </c>
      <c r="Y728">
        <v>11.949167556001411</v>
      </c>
      <c r="Z728">
        <v>80.26085787154534</v>
      </c>
      <c r="AA728">
        <v>46.893685790803161</v>
      </c>
      <c r="AB728">
        <v>48.157423239213522</v>
      </c>
      <c r="AC728">
        <v>175.23895003638575</v>
      </c>
      <c r="AD728">
        <v>8.0210317394840764</v>
      </c>
      <c r="AE728">
        <v>27.165626590510662</v>
      </c>
      <c r="AF728">
        <v>35.303069311856596</v>
      </c>
    </row>
    <row r="729" spans="2:32" x14ac:dyDescent="0.25">
      <c r="B729" s="193">
        <v>2041</v>
      </c>
      <c r="C729" s="193" t="s">
        <v>117</v>
      </c>
      <c r="D729" s="193" t="s">
        <v>121</v>
      </c>
      <c r="E729" s="193" t="s">
        <v>125</v>
      </c>
      <c r="F729">
        <v>9.5154631860872705</v>
      </c>
      <c r="G729">
        <v>149.32246026955829</v>
      </c>
      <c r="H729">
        <v>25.576922302361925</v>
      </c>
      <c r="I729">
        <v>88.068255993614684</v>
      </c>
      <c r="J729">
        <v>29.02403899814821</v>
      </c>
      <c r="K729">
        <v>73.686618683086976</v>
      </c>
      <c r="L729">
        <v>31.835738085550478</v>
      </c>
      <c r="M729">
        <v>31.76585238840336</v>
      </c>
      <c r="N729">
        <v>79.702684247933533</v>
      </c>
      <c r="O729">
        <v>140.06579114866369</v>
      </c>
      <c r="P729">
        <v>9.7813020784383369</v>
      </c>
      <c r="Q729">
        <v>15.789268805233583</v>
      </c>
      <c r="R729">
        <v>44.414529171002918</v>
      </c>
      <c r="S729">
        <v>19.674796508229868</v>
      </c>
      <c r="T729">
        <v>26.276255880922477</v>
      </c>
      <c r="U729">
        <v>74.750726820620685</v>
      </c>
      <c r="V729">
        <v>20.055929623565895</v>
      </c>
      <c r="W729">
        <v>82.326194057661198</v>
      </c>
      <c r="X729">
        <v>6.1131852842651204</v>
      </c>
      <c r="Y729">
        <v>10.226028963734485</v>
      </c>
      <c r="Z729">
        <v>58.070513106512067</v>
      </c>
      <c r="AA729">
        <v>28.120163477100387</v>
      </c>
      <c r="AB729">
        <v>53.350344401002175</v>
      </c>
      <c r="AC729">
        <v>173.73605378797606</v>
      </c>
      <c r="AD729">
        <v>6.1354390872138183</v>
      </c>
      <c r="AE729">
        <v>17.729290624627293</v>
      </c>
      <c r="AF729">
        <v>30.209591776929582</v>
      </c>
    </row>
    <row r="730" spans="2:32" x14ac:dyDescent="0.25">
      <c r="B730" s="193">
        <v>2041</v>
      </c>
      <c r="C730" s="193" t="s">
        <v>117</v>
      </c>
      <c r="D730" s="193" t="s">
        <v>121</v>
      </c>
      <c r="E730" s="193" t="s">
        <v>126</v>
      </c>
      <c r="F730">
        <v>1.3830839093042466</v>
      </c>
      <c r="G730">
        <v>14.051361031349224</v>
      </c>
      <c r="H730">
        <v>3.4134561668217405</v>
      </c>
      <c r="I730">
        <v>8.8051758164324099</v>
      </c>
      <c r="J730">
        <v>3.6926962242108194</v>
      </c>
      <c r="K730">
        <v>9.3243939400053364</v>
      </c>
      <c r="L730">
        <v>3.4695145426990401</v>
      </c>
      <c r="M730">
        <v>10.007007832759879</v>
      </c>
      <c r="N730">
        <v>8.4932054877659979</v>
      </c>
      <c r="O730">
        <v>15.583457405093394</v>
      </c>
      <c r="P730">
        <v>3.3138102422335716</v>
      </c>
      <c r="Q730">
        <v>6.0681406219084915</v>
      </c>
      <c r="R730">
        <v>12.716692822158926</v>
      </c>
      <c r="S730">
        <v>2.7725758867502628</v>
      </c>
      <c r="T730">
        <v>8.3396353018062257</v>
      </c>
      <c r="U730">
        <v>6.7874068124934688</v>
      </c>
      <c r="V730">
        <v>5.6798439037333139</v>
      </c>
      <c r="W730">
        <v>7.8261234920120284</v>
      </c>
      <c r="X730">
        <v>2.0594945624451544</v>
      </c>
      <c r="Y730">
        <v>1.131885469425407</v>
      </c>
      <c r="Z730">
        <v>6.3461181028077718</v>
      </c>
      <c r="AA730">
        <v>8.161954658666513</v>
      </c>
      <c r="AB730">
        <v>6.5209369450030659</v>
      </c>
      <c r="AC730">
        <v>21.030342438501503</v>
      </c>
      <c r="AD730">
        <v>2.3264320309658024</v>
      </c>
      <c r="AE730">
        <v>5.7631315854914433</v>
      </c>
      <c r="AF730">
        <v>3.2776281995558327</v>
      </c>
    </row>
    <row r="731" spans="2:32" x14ac:dyDescent="0.25">
      <c r="B731" s="193">
        <v>2041</v>
      </c>
      <c r="C731" s="193" t="s">
        <v>117</v>
      </c>
      <c r="D731" s="193" t="s">
        <v>121</v>
      </c>
      <c r="E731" s="193" t="s">
        <v>127</v>
      </c>
      <c r="F731">
        <v>0.23160903518416015</v>
      </c>
      <c r="G731">
        <v>1.9028283678169575</v>
      </c>
      <c r="H731">
        <v>0.54114189551937908</v>
      </c>
      <c r="I731">
        <v>1.3827402696766422</v>
      </c>
      <c r="J731">
        <v>0.66040065619584487</v>
      </c>
      <c r="K731">
        <v>1.6489456247787462</v>
      </c>
      <c r="L731">
        <v>0.31106431443797511</v>
      </c>
      <c r="M731">
        <v>1.697807983211727</v>
      </c>
      <c r="N731">
        <v>0.82914414865498276</v>
      </c>
      <c r="O731">
        <v>6.344041887210814</v>
      </c>
      <c r="P731">
        <v>0.63384826055384336</v>
      </c>
      <c r="Q731">
        <v>1.4377596184144636</v>
      </c>
      <c r="R731">
        <v>2.6936815601755715</v>
      </c>
      <c r="S731">
        <v>0.33420489689882205</v>
      </c>
      <c r="T731">
        <v>2.058781584451201</v>
      </c>
      <c r="U731">
        <v>0.38672512848265606</v>
      </c>
      <c r="V731">
        <v>1.2725982663715263</v>
      </c>
      <c r="W731">
        <v>2.7966696179178596</v>
      </c>
      <c r="X731">
        <v>0.52686127090408841</v>
      </c>
      <c r="Y731">
        <v>0.14332299993560454</v>
      </c>
      <c r="Z731">
        <v>2.6450541593958805</v>
      </c>
      <c r="AA731">
        <v>1.2916310824703197</v>
      </c>
      <c r="AB731">
        <v>0.63901886638123595</v>
      </c>
      <c r="AC731">
        <v>2.2049377072389662</v>
      </c>
      <c r="AD731">
        <v>0.68552404098757691</v>
      </c>
      <c r="AE731">
        <v>1.3226980263657082</v>
      </c>
      <c r="AF731">
        <v>0.3488987421582842</v>
      </c>
    </row>
    <row r="732" spans="2:32" x14ac:dyDescent="0.25">
      <c r="B732" s="193">
        <v>2041</v>
      </c>
      <c r="C732" s="193" t="s">
        <v>117</v>
      </c>
      <c r="D732" s="193" t="s">
        <v>121</v>
      </c>
      <c r="E732" s="193" t="s">
        <v>128</v>
      </c>
      <c r="F732">
        <v>0</v>
      </c>
      <c r="G732">
        <v>0</v>
      </c>
      <c r="H732">
        <v>0</v>
      </c>
      <c r="I732">
        <v>0</v>
      </c>
      <c r="J732">
        <v>0</v>
      </c>
      <c r="K732">
        <v>0</v>
      </c>
      <c r="L732">
        <v>1.6482047793749093</v>
      </c>
      <c r="M732">
        <v>0.88097689290678216</v>
      </c>
      <c r="N732">
        <v>4.2619188902201506</v>
      </c>
      <c r="O732">
        <v>5.5380720434025799</v>
      </c>
      <c r="P732">
        <v>0.35696787488811721</v>
      </c>
      <c r="Q732">
        <v>0.9143399801080051</v>
      </c>
      <c r="R732">
        <v>1.6616893871032379</v>
      </c>
      <c r="S732">
        <v>1.5272702558136571</v>
      </c>
      <c r="T732">
        <v>1.2884720757039947</v>
      </c>
      <c r="U732">
        <v>1.6945865038543384</v>
      </c>
      <c r="V732">
        <v>0.81781870955849101</v>
      </c>
      <c r="W732">
        <v>2.6390823126437386</v>
      </c>
      <c r="X732">
        <v>0.3183690079614791</v>
      </c>
      <c r="Y732">
        <v>0.74244339513491653</v>
      </c>
      <c r="Z732">
        <v>2.490384718938834</v>
      </c>
      <c r="AA732">
        <v>0.79620320384838528</v>
      </c>
      <c r="AB732">
        <v>3.3991104889755679</v>
      </c>
      <c r="AC732">
        <v>10.678658182923609</v>
      </c>
      <c r="AD732">
        <v>0.43332218488397267</v>
      </c>
      <c r="AE732">
        <v>0.77448540180438241</v>
      </c>
      <c r="AF732">
        <v>1.8715368082562889</v>
      </c>
    </row>
    <row r="733" spans="2:32" x14ac:dyDescent="0.25">
      <c r="B733" s="193">
        <v>2041</v>
      </c>
      <c r="C733" s="193" t="s">
        <v>117</v>
      </c>
      <c r="D733" s="193" t="s">
        <v>121</v>
      </c>
      <c r="E733" s="193" t="s">
        <v>543</v>
      </c>
      <c r="F733">
        <v>1.370335827916128</v>
      </c>
      <c r="G733">
        <v>6.7368711932313676</v>
      </c>
      <c r="H733">
        <v>1.7976805705717749</v>
      </c>
      <c r="I733">
        <v>5.4620958482030408</v>
      </c>
      <c r="J733">
        <v>2.8637439946115961</v>
      </c>
      <c r="K733">
        <v>7.2229297661303065</v>
      </c>
      <c r="L733">
        <v>0</v>
      </c>
      <c r="M733">
        <v>0</v>
      </c>
      <c r="N733">
        <v>0</v>
      </c>
      <c r="O733">
        <v>0</v>
      </c>
      <c r="P733">
        <v>0</v>
      </c>
      <c r="Q733">
        <v>0</v>
      </c>
      <c r="R733">
        <v>0</v>
      </c>
      <c r="S733">
        <v>0</v>
      </c>
      <c r="T733">
        <v>0</v>
      </c>
      <c r="U733">
        <v>0</v>
      </c>
      <c r="V733">
        <v>0</v>
      </c>
      <c r="W733">
        <v>0</v>
      </c>
      <c r="X733">
        <v>0</v>
      </c>
      <c r="Y733">
        <v>0</v>
      </c>
      <c r="Z733">
        <v>0</v>
      </c>
      <c r="AA733">
        <v>0</v>
      </c>
      <c r="AB733">
        <v>0</v>
      </c>
      <c r="AC733">
        <v>0</v>
      </c>
      <c r="AD733">
        <v>0</v>
      </c>
      <c r="AE733">
        <v>0</v>
      </c>
      <c r="AF733">
        <v>0</v>
      </c>
    </row>
    <row r="734" spans="2:32" x14ac:dyDescent="0.25">
      <c r="B734" s="193">
        <v>2041</v>
      </c>
      <c r="C734" s="193" t="s">
        <v>117</v>
      </c>
      <c r="D734" s="193" t="s">
        <v>121</v>
      </c>
      <c r="E734" s="193" t="s">
        <v>544</v>
      </c>
      <c r="F734">
        <v>0.81090925354263033</v>
      </c>
      <c r="G734">
        <v>4.2415516264153545</v>
      </c>
      <c r="H734">
        <v>2.082872620359685</v>
      </c>
      <c r="I734">
        <v>3.9462394746938672</v>
      </c>
      <c r="J734">
        <v>2.6206022276225527</v>
      </c>
      <c r="K734">
        <v>5.9751823508101678</v>
      </c>
      <c r="L734">
        <v>0</v>
      </c>
      <c r="M734">
        <v>0</v>
      </c>
      <c r="N734">
        <v>0</v>
      </c>
      <c r="O734">
        <v>0</v>
      </c>
      <c r="P734">
        <v>0</v>
      </c>
      <c r="Q734">
        <v>0</v>
      </c>
      <c r="R734">
        <v>0</v>
      </c>
      <c r="S734">
        <v>0</v>
      </c>
      <c r="T734">
        <v>0</v>
      </c>
      <c r="U734">
        <v>0</v>
      </c>
      <c r="V734">
        <v>0</v>
      </c>
      <c r="W734">
        <v>0</v>
      </c>
      <c r="X734">
        <v>0</v>
      </c>
      <c r="Y734">
        <v>0</v>
      </c>
      <c r="Z734">
        <v>0</v>
      </c>
      <c r="AA734">
        <v>0</v>
      </c>
      <c r="AB734">
        <v>0</v>
      </c>
      <c r="AC734">
        <v>0</v>
      </c>
      <c r="AD734">
        <v>0</v>
      </c>
      <c r="AE734">
        <v>0</v>
      </c>
      <c r="AF734">
        <v>0</v>
      </c>
    </row>
    <row r="735" spans="2:32" x14ac:dyDescent="0.25">
      <c r="B735" s="193">
        <v>2041</v>
      </c>
      <c r="C735" s="193" t="s">
        <v>117</v>
      </c>
      <c r="D735" s="193" t="s">
        <v>131</v>
      </c>
      <c r="E735" s="193" t="s">
        <v>542</v>
      </c>
      <c r="F735">
        <v>0</v>
      </c>
      <c r="G735">
        <v>0</v>
      </c>
      <c r="H735">
        <v>0</v>
      </c>
      <c r="I735">
        <v>0</v>
      </c>
      <c r="J735">
        <v>0</v>
      </c>
      <c r="K735">
        <v>0</v>
      </c>
      <c r="L735">
        <v>0</v>
      </c>
      <c r="M735">
        <v>0</v>
      </c>
      <c r="N735">
        <v>0</v>
      </c>
      <c r="O735">
        <v>0</v>
      </c>
      <c r="P735">
        <v>0</v>
      </c>
      <c r="Q735">
        <v>0</v>
      </c>
      <c r="R735">
        <v>0</v>
      </c>
      <c r="S735">
        <v>0</v>
      </c>
      <c r="T735">
        <v>0</v>
      </c>
      <c r="U735">
        <v>0</v>
      </c>
      <c r="V735">
        <v>0</v>
      </c>
      <c r="W735">
        <v>0</v>
      </c>
      <c r="X735">
        <v>0</v>
      </c>
      <c r="Y735">
        <v>0</v>
      </c>
      <c r="Z735">
        <v>0</v>
      </c>
      <c r="AA735">
        <v>0</v>
      </c>
      <c r="AB735">
        <v>0</v>
      </c>
      <c r="AC735">
        <v>0</v>
      </c>
      <c r="AD735">
        <v>0</v>
      </c>
      <c r="AE735">
        <v>0</v>
      </c>
      <c r="AF735">
        <v>0</v>
      </c>
    </row>
    <row r="736" spans="2:32" x14ac:dyDescent="0.25">
      <c r="B736" s="193">
        <v>2041</v>
      </c>
      <c r="C736" s="193" t="s">
        <v>117</v>
      </c>
      <c r="D736" s="193" t="s">
        <v>131</v>
      </c>
      <c r="E736" s="193" t="s">
        <v>123</v>
      </c>
      <c r="F736">
        <v>0</v>
      </c>
      <c r="G736">
        <v>0</v>
      </c>
      <c r="H736">
        <v>0</v>
      </c>
      <c r="I736">
        <v>0</v>
      </c>
      <c r="J736">
        <v>0</v>
      </c>
      <c r="K736">
        <v>0</v>
      </c>
      <c r="L736">
        <v>0</v>
      </c>
      <c r="M736">
        <v>0</v>
      </c>
      <c r="N736">
        <v>0</v>
      </c>
      <c r="O736">
        <v>0</v>
      </c>
      <c r="P736">
        <v>0</v>
      </c>
      <c r="Q736">
        <v>0</v>
      </c>
      <c r="R736">
        <v>0</v>
      </c>
      <c r="S736">
        <v>0</v>
      </c>
      <c r="T736">
        <v>0</v>
      </c>
      <c r="U736">
        <v>0</v>
      </c>
      <c r="V736">
        <v>0</v>
      </c>
      <c r="W736">
        <v>0</v>
      </c>
      <c r="X736">
        <v>0</v>
      </c>
      <c r="Y736">
        <v>0</v>
      </c>
      <c r="Z736">
        <v>0</v>
      </c>
      <c r="AA736">
        <v>0</v>
      </c>
      <c r="AB736">
        <v>0</v>
      </c>
      <c r="AC736">
        <v>0</v>
      </c>
      <c r="AD736">
        <v>0</v>
      </c>
      <c r="AE736">
        <v>0</v>
      </c>
      <c r="AF736">
        <v>0</v>
      </c>
    </row>
    <row r="737" spans="2:32" x14ac:dyDescent="0.25">
      <c r="B737" s="193">
        <v>2041</v>
      </c>
      <c r="C737" s="193" t="s">
        <v>117</v>
      </c>
      <c r="D737" s="193" t="s">
        <v>131</v>
      </c>
      <c r="E737" s="193" t="s">
        <v>124</v>
      </c>
      <c r="F737">
        <v>0</v>
      </c>
      <c r="G737">
        <v>0</v>
      </c>
      <c r="H737">
        <v>0</v>
      </c>
      <c r="I737">
        <v>0</v>
      </c>
      <c r="J737">
        <v>0</v>
      </c>
      <c r="K737">
        <v>0</v>
      </c>
      <c r="L737">
        <v>0</v>
      </c>
      <c r="M737">
        <v>0</v>
      </c>
      <c r="N737">
        <v>0</v>
      </c>
      <c r="O737">
        <v>0</v>
      </c>
      <c r="P737">
        <v>0</v>
      </c>
      <c r="Q737">
        <v>0</v>
      </c>
      <c r="R737">
        <v>0</v>
      </c>
      <c r="S737">
        <v>0</v>
      </c>
      <c r="T737">
        <v>0</v>
      </c>
      <c r="U737">
        <v>0</v>
      </c>
      <c r="V737">
        <v>0</v>
      </c>
      <c r="W737">
        <v>0</v>
      </c>
      <c r="X737">
        <v>0</v>
      </c>
      <c r="Y737">
        <v>0</v>
      </c>
      <c r="Z737">
        <v>0</v>
      </c>
      <c r="AA737">
        <v>0</v>
      </c>
      <c r="AB737">
        <v>0</v>
      </c>
      <c r="AC737">
        <v>0</v>
      </c>
      <c r="AD737">
        <v>0</v>
      </c>
      <c r="AE737">
        <v>0</v>
      </c>
      <c r="AF737">
        <v>0</v>
      </c>
    </row>
    <row r="738" spans="2:32" x14ac:dyDescent="0.25">
      <c r="B738" s="193">
        <v>2041</v>
      </c>
      <c r="C738" s="193" t="s">
        <v>117</v>
      </c>
      <c r="D738" s="193" t="s">
        <v>131</v>
      </c>
      <c r="E738" s="193" t="s">
        <v>125</v>
      </c>
      <c r="F738">
        <v>0</v>
      </c>
      <c r="G738">
        <v>0</v>
      </c>
      <c r="H738">
        <v>0</v>
      </c>
      <c r="I738">
        <v>0</v>
      </c>
      <c r="J738">
        <v>0</v>
      </c>
      <c r="K738">
        <v>0</v>
      </c>
      <c r="L738">
        <v>0</v>
      </c>
      <c r="M738">
        <v>0</v>
      </c>
      <c r="N738">
        <v>0</v>
      </c>
      <c r="O738">
        <v>0</v>
      </c>
      <c r="P738">
        <v>0</v>
      </c>
      <c r="Q738">
        <v>0</v>
      </c>
      <c r="R738">
        <v>0</v>
      </c>
      <c r="S738">
        <v>0</v>
      </c>
      <c r="T738">
        <v>0</v>
      </c>
      <c r="U738">
        <v>0</v>
      </c>
      <c r="V738">
        <v>0</v>
      </c>
      <c r="W738">
        <v>0</v>
      </c>
      <c r="X738">
        <v>0</v>
      </c>
      <c r="Y738">
        <v>0</v>
      </c>
      <c r="Z738">
        <v>0</v>
      </c>
      <c r="AA738">
        <v>0</v>
      </c>
      <c r="AB738">
        <v>0</v>
      </c>
      <c r="AC738">
        <v>0</v>
      </c>
      <c r="AD738">
        <v>0</v>
      </c>
      <c r="AE738">
        <v>0</v>
      </c>
      <c r="AF738">
        <v>0</v>
      </c>
    </row>
    <row r="739" spans="2:32" x14ac:dyDescent="0.25">
      <c r="B739" s="193">
        <v>2041</v>
      </c>
      <c r="C739" s="193" t="s">
        <v>117</v>
      </c>
      <c r="D739" s="193" t="s">
        <v>131</v>
      </c>
      <c r="E739" s="193" t="s">
        <v>126</v>
      </c>
      <c r="F739">
        <v>0</v>
      </c>
      <c r="G739">
        <v>0</v>
      </c>
      <c r="H739">
        <v>0</v>
      </c>
      <c r="I739">
        <v>0</v>
      </c>
      <c r="J739">
        <v>0</v>
      </c>
      <c r="K739">
        <v>0</v>
      </c>
      <c r="L739">
        <v>0</v>
      </c>
      <c r="M739">
        <v>0</v>
      </c>
      <c r="N739">
        <v>0</v>
      </c>
      <c r="O739">
        <v>0</v>
      </c>
      <c r="P739">
        <v>0</v>
      </c>
      <c r="Q739">
        <v>0</v>
      </c>
      <c r="R739">
        <v>0</v>
      </c>
      <c r="S739">
        <v>0</v>
      </c>
      <c r="T739">
        <v>0</v>
      </c>
      <c r="U739">
        <v>0</v>
      </c>
      <c r="V739">
        <v>0</v>
      </c>
      <c r="W739">
        <v>0</v>
      </c>
      <c r="X739">
        <v>0</v>
      </c>
      <c r="Y739">
        <v>0</v>
      </c>
      <c r="Z739">
        <v>0</v>
      </c>
      <c r="AA739">
        <v>0</v>
      </c>
      <c r="AB739">
        <v>0</v>
      </c>
      <c r="AC739">
        <v>0</v>
      </c>
      <c r="AD739">
        <v>0</v>
      </c>
      <c r="AE739">
        <v>0</v>
      </c>
      <c r="AF739">
        <v>0</v>
      </c>
    </row>
    <row r="740" spans="2:32" x14ac:dyDescent="0.25">
      <c r="B740" s="193">
        <v>2041</v>
      </c>
      <c r="C740" s="193" t="s">
        <v>117</v>
      </c>
      <c r="D740" s="193" t="s">
        <v>131</v>
      </c>
      <c r="E740" s="193" t="s">
        <v>127</v>
      </c>
      <c r="F740">
        <v>38.981221346123178</v>
      </c>
      <c r="G740">
        <v>320.25768653876719</v>
      </c>
      <c r="H740">
        <v>91.077500461623728</v>
      </c>
      <c r="I740">
        <v>232.72366932319721</v>
      </c>
      <c r="J740">
        <v>111.14948143463363</v>
      </c>
      <c r="K740">
        <v>277.52766353053602</v>
      </c>
      <c r="L740">
        <v>107.36919934977784</v>
      </c>
      <c r="M740">
        <v>185.08459846612692</v>
      </c>
      <c r="N740">
        <v>286.19336662736919</v>
      </c>
      <c r="O740">
        <v>564.65743571651797</v>
      </c>
      <c r="P740">
        <v>69.098244296823466</v>
      </c>
      <c r="Q740">
        <v>156.73572294180201</v>
      </c>
      <c r="R740">
        <v>293.64861921404486</v>
      </c>
      <c r="S740">
        <v>115.35656947224831</v>
      </c>
      <c r="T740">
        <v>224.43572338891988</v>
      </c>
      <c r="U740">
        <v>133.48483090593189</v>
      </c>
      <c r="V740">
        <v>138.73084675600217</v>
      </c>
      <c r="W740">
        <v>248.92021885657473</v>
      </c>
      <c r="X740">
        <v>57.435179794696445</v>
      </c>
      <c r="Y740">
        <v>49.47039900509872</v>
      </c>
      <c r="Z740">
        <v>235.42554187523399</v>
      </c>
      <c r="AA740">
        <v>140.80568746835468</v>
      </c>
      <c r="AB740">
        <v>220.56835473628934</v>
      </c>
      <c r="AC740">
        <v>761.07218107009191</v>
      </c>
      <c r="AD740">
        <v>74.731620489288105</v>
      </c>
      <c r="AE740">
        <v>144.19241487999662</v>
      </c>
      <c r="AF740">
        <v>120.42840294092657</v>
      </c>
    </row>
    <row r="741" spans="2:32" x14ac:dyDescent="0.25">
      <c r="B741" s="193">
        <v>2041</v>
      </c>
      <c r="C741" s="193" t="s">
        <v>117</v>
      </c>
      <c r="D741" s="193" t="s">
        <v>131</v>
      </c>
      <c r="E741" s="193" t="s">
        <v>128</v>
      </c>
      <c r="F741">
        <v>115.92832119542227</v>
      </c>
      <c r="G741">
        <v>793.98301269072022</v>
      </c>
      <c r="H741">
        <v>225.20869597970028</v>
      </c>
      <c r="I741">
        <v>575.98415062436266</v>
      </c>
      <c r="J741">
        <v>345.2071009708381</v>
      </c>
      <c r="K741">
        <v>729.86195796082643</v>
      </c>
      <c r="L741">
        <v>249.63328315308146</v>
      </c>
      <c r="M741">
        <v>401.61774336891534</v>
      </c>
      <c r="N741">
        <v>645.50037617369958</v>
      </c>
      <c r="O741">
        <v>1369.4294052831283</v>
      </c>
      <c r="P741">
        <v>162.73370337186884</v>
      </c>
      <c r="Q741">
        <v>416.82723172378564</v>
      </c>
      <c r="R741">
        <v>757.52718056714502</v>
      </c>
      <c r="S741">
        <v>231.31681996784636</v>
      </c>
      <c r="T741">
        <v>587.38572101556292</v>
      </c>
      <c r="U741">
        <v>256.65815184961122</v>
      </c>
      <c r="V741">
        <v>372.82533431045795</v>
      </c>
      <c r="W741">
        <v>652.58033726778342</v>
      </c>
      <c r="X741">
        <v>145.13733965735111</v>
      </c>
      <c r="Y741">
        <v>112.44875916033953</v>
      </c>
      <c r="Z741">
        <v>615.81106888007389</v>
      </c>
      <c r="AA741">
        <v>362.97130670205269</v>
      </c>
      <c r="AB741">
        <v>514.82141162389848</v>
      </c>
      <c r="AC741">
        <v>1617.3648658413299</v>
      </c>
      <c r="AD741">
        <v>197.54193264999003</v>
      </c>
      <c r="AE741">
        <v>353.0706444734825</v>
      </c>
      <c r="AF741">
        <v>283.45863562174839</v>
      </c>
    </row>
    <row r="742" spans="2:32" x14ac:dyDescent="0.25">
      <c r="B742" s="193">
        <v>2041</v>
      </c>
      <c r="C742" s="193" t="s">
        <v>117</v>
      </c>
      <c r="D742" s="193" t="s">
        <v>131</v>
      </c>
      <c r="E742" s="193" t="s">
        <v>543</v>
      </c>
      <c r="F742">
        <v>44.675079821488602</v>
      </c>
      <c r="G742">
        <v>219.63248144973667</v>
      </c>
      <c r="H742">
        <v>58.607183252271149</v>
      </c>
      <c r="I742">
        <v>178.07282203383187</v>
      </c>
      <c r="J742">
        <v>93.362509350818939</v>
      </c>
      <c r="K742">
        <v>235.47874708755518</v>
      </c>
      <c r="L742">
        <v>69.017234934181573</v>
      </c>
      <c r="M742">
        <v>85.898952460381636</v>
      </c>
      <c r="N742">
        <v>151.205044572471</v>
      </c>
      <c r="O742">
        <v>417.44925191475841</v>
      </c>
      <c r="P742">
        <v>35.201267938490524</v>
      </c>
      <c r="Q742">
        <v>94.981929003267297</v>
      </c>
      <c r="R742">
        <v>186.47860507371206</v>
      </c>
      <c r="S742">
        <v>77.316009776009125</v>
      </c>
      <c r="T742">
        <v>129.63498513938734</v>
      </c>
      <c r="U742">
        <v>69.753277771372282</v>
      </c>
      <c r="V742">
        <v>79.878551480425045</v>
      </c>
      <c r="W742">
        <v>224.18073826737015</v>
      </c>
      <c r="X742">
        <v>29.090133638256088</v>
      </c>
      <c r="Y742">
        <v>35.066097131347178</v>
      </c>
      <c r="Z742">
        <v>192.21323571594053</v>
      </c>
      <c r="AA742">
        <v>88.314886027902972</v>
      </c>
      <c r="AB742">
        <v>175.61988537658422</v>
      </c>
      <c r="AC742">
        <v>434.30110399729801</v>
      </c>
      <c r="AD742">
        <v>50.127019743959366</v>
      </c>
      <c r="AE742">
        <v>90.788846294380463</v>
      </c>
      <c r="AF742">
        <v>82.71272841731907</v>
      </c>
    </row>
    <row r="743" spans="2:32" x14ac:dyDescent="0.25">
      <c r="B743" s="193">
        <v>2041</v>
      </c>
      <c r="C743" s="193" t="s">
        <v>117</v>
      </c>
      <c r="D743" s="193" t="s">
        <v>131</v>
      </c>
      <c r="E743" s="193" t="s">
        <v>544</v>
      </c>
      <c r="F743">
        <v>26.436903197000895</v>
      </c>
      <c r="G743">
        <v>138.28118160292945</v>
      </c>
      <c r="H743">
        <v>67.904887748623764</v>
      </c>
      <c r="I743">
        <v>128.65354603969985</v>
      </c>
      <c r="J743">
        <v>85.435709491333583</v>
      </c>
      <c r="K743">
        <v>194.80024022748717</v>
      </c>
      <c r="L743">
        <v>29.025221446164032</v>
      </c>
      <c r="M743">
        <v>50.496897966580036</v>
      </c>
      <c r="N743">
        <v>88.372969218563938</v>
      </c>
      <c r="O743">
        <v>264.90145036889186</v>
      </c>
      <c r="P743">
        <v>30.794324631379347</v>
      </c>
      <c r="Q743">
        <v>54.606313722545487</v>
      </c>
      <c r="R743">
        <v>115.87763744259262</v>
      </c>
      <c r="S743">
        <v>65.30975398670391</v>
      </c>
      <c r="T743">
        <v>76.964496514248253</v>
      </c>
      <c r="U743">
        <v>32.906498000823063</v>
      </c>
      <c r="V743">
        <v>57.836719297136916</v>
      </c>
      <c r="W743">
        <v>168.02737485606735</v>
      </c>
      <c r="X743">
        <v>20.4675713841246</v>
      </c>
      <c r="Y743">
        <v>15.69457791884521</v>
      </c>
      <c r="Z743">
        <v>138.03301366901223</v>
      </c>
      <c r="AA743">
        <v>97.500322950142746</v>
      </c>
      <c r="AB743">
        <v>86.234174887685725</v>
      </c>
      <c r="AC743">
        <v>302.5300454089238</v>
      </c>
      <c r="AD743">
        <v>51.080675465392552</v>
      </c>
      <c r="AE743">
        <v>52.10568862499526</v>
      </c>
      <c r="AF743">
        <v>51.180273924982785</v>
      </c>
    </row>
    <row r="744" spans="2:32" x14ac:dyDescent="0.25">
      <c r="B744" s="193">
        <v>2041</v>
      </c>
      <c r="C744" s="193" t="s">
        <v>117</v>
      </c>
      <c r="D744" s="193" t="s">
        <v>132</v>
      </c>
      <c r="E744" s="193" t="s">
        <v>542</v>
      </c>
      <c r="F744">
        <v>0.49285840916725893</v>
      </c>
      <c r="G744">
        <v>15.735443466288716</v>
      </c>
      <c r="H744">
        <v>2.342558432728624</v>
      </c>
      <c r="I744">
        <v>8.604335104511101</v>
      </c>
      <c r="J744">
        <v>1.1407997415575126</v>
      </c>
      <c r="K744">
        <v>10.133080308723301</v>
      </c>
      <c r="L744">
        <v>0.83002606914286259</v>
      </c>
      <c r="M744">
        <v>3.2723483506180528</v>
      </c>
      <c r="N744">
        <v>3.1548984338909816</v>
      </c>
      <c r="O744">
        <v>26.175461746926739</v>
      </c>
      <c r="P744">
        <v>1.0544872557384821</v>
      </c>
      <c r="Q744">
        <v>0.91401711684451248</v>
      </c>
      <c r="R744">
        <v>14.092238743024287</v>
      </c>
      <c r="S744">
        <v>0.12368585720488984</v>
      </c>
      <c r="T744">
        <v>1.5468900295472281</v>
      </c>
      <c r="U744">
        <v>4.9481306360575292</v>
      </c>
      <c r="V744">
        <v>2.4558192563571368</v>
      </c>
      <c r="W744">
        <v>13.65199050702021</v>
      </c>
      <c r="X744">
        <v>0.33375042019284951</v>
      </c>
      <c r="Y744">
        <v>0.1214747707557015</v>
      </c>
      <c r="Z744">
        <v>10.442897468131953</v>
      </c>
      <c r="AA744">
        <v>4.4818004023526203</v>
      </c>
      <c r="AB744">
        <v>1.5834288112790038</v>
      </c>
      <c r="AC744">
        <v>6.6799752959621257</v>
      </c>
      <c r="AD744">
        <v>0.60901239649302374</v>
      </c>
      <c r="AE744">
        <v>2.293028219360898</v>
      </c>
      <c r="AF744">
        <v>0.76139868314704784</v>
      </c>
    </row>
    <row r="745" spans="2:32" x14ac:dyDescent="0.25">
      <c r="B745" s="193">
        <v>2041</v>
      </c>
      <c r="C745" s="193" t="s">
        <v>117</v>
      </c>
      <c r="D745" s="193" t="s">
        <v>132</v>
      </c>
      <c r="E745" s="193" t="s">
        <v>123</v>
      </c>
      <c r="F745">
        <v>8.0651817223183073</v>
      </c>
      <c r="G745">
        <v>267.32202482365989</v>
      </c>
      <c r="H745">
        <v>34.19838325173135</v>
      </c>
      <c r="I745">
        <v>143.55337137502792</v>
      </c>
      <c r="J745">
        <v>28.57270670009909</v>
      </c>
      <c r="K745">
        <v>154.61294692698601</v>
      </c>
      <c r="L745">
        <v>21.229811810100276</v>
      </c>
      <c r="M745">
        <v>21.493436416974163</v>
      </c>
      <c r="N745">
        <v>79.714969956015736</v>
      </c>
      <c r="O745">
        <v>130.33210980784239</v>
      </c>
      <c r="P745">
        <v>3.77556208603868</v>
      </c>
      <c r="Q745">
        <v>5.9619274348814226</v>
      </c>
      <c r="R745">
        <v>32.942590789616368</v>
      </c>
      <c r="S745">
        <v>11.216595399708513</v>
      </c>
      <c r="T745">
        <v>9.6632884119664162</v>
      </c>
      <c r="U745">
        <v>106.98788390109439</v>
      </c>
      <c r="V745">
        <v>11.219176547464107</v>
      </c>
      <c r="W745">
        <v>61.192243514227094</v>
      </c>
      <c r="X745">
        <v>2.8751814724071068</v>
      </c>
      <c r="Y745">
        <v>7.3545110208078928</v>
      </c>
      <c r="Z745">
        <v>60.613355407575206</v>
      </c>
      <c r="AA745">
        <v>21.208543587069435</v>
      </c>
      <c r="AB745">
        <v>49.835762223726441</v>
      </c>
      <c r="AC745">
        <v>161.7400880563649</v>
      </c>
      <c r="AD745">
        <v>2.9203790946767727</v>
      </c>
      <c r="AE745">
        <v>10.69150781698993</v>
      </c>
      <c r="AF745">
        <v>22.818162008911095</v>
      </c>
    </row>
    <row r="746" spans="2:32" x14ac:dyDescent="0.25">
      <c r="B746" s="193">
        <v>2041</v>
      </c>
      <c r="C746" s="193" t="s">
        <v>117</v>
      </c>
      <c r="D746" s="193" t="s">
        <v>132</v>
      </c>
      <c r="E746" s="193" t="s">
        <v>124</v>
      </c>
      <c r="F746">
        <v>14.482964495425767</v>
      </c>
      <c r="G746">
        <v>273.73547369215186</v>
      </c>
      <c r="H746">
        <v>39.645762542957428</v>
      </c>
      <c r="I746">
        <v>174.1338839312948</v>
      </c>
      <c r="J746">
        <v>47.11795117999651</v>
      </c>
      <c r="K746">
        <v>153.28865827724223</v>
      </c>
      <c r="L746">
        <v>51.848842704026666</v>
      </c>
      <c r="M746">
        <v>66.97174559871965</v>
      </c>
      <c r="N746">
        <v>130.9299127825295</v>
      </c>
      <c r="O746">
        <v>218.02326443736516</v>
      </c>
      <c r="P746">
        <v>15.616859620980552</v>
      </c>
      <c r="Q746">
        <v>26.292562999543186</v>
      </c>
      <c r="R746">
        <v>89.987619117845057</v>
      </c>
      <c r="S746">
        <v>33.164807435350703</v>
      </c>
      <c r="T746">
        <v>46.027856546353703</v>
      </c>
      <c r="U746">
        <v>127.54604982071758</v>
      </c>
      <c r="V746">
        <v>33.600845017057715</v>
      </c>
      <c r="W746">
        <v>138.87365381646291</v>
      </c>
      <c r="X746">
        <v>10.782466258327641</v>
      </c>
      <c r="Y746">
        <v>19.308310710163351</v>
      </c>
      <c r="Z746">
        <v>92.471137687443033</v>
      </c>
      <c r="AA746">
        <v>61.915735495546741</v>
      </c>
      <c r="AB746">
        <v>77.816173097059718</v>
      </c>
      <c r="AC746">
        <v>283.16349904441222</v>
      </c>
      <c r="AD746">
        <v>10.590510667017787</v>
      </c>
      <c r="AE746">
        <v>35.867936635484533</v>
      </c>
      <c r="AF746">
        <v>57.045198178128167</v>
      </c>
    </row>
    <row r="747" spans="2:32" x14ac:dyDescent="0.25">
      <c r="B747" s="193">
        <v>2041</v>
      </c>
      <c r="C747" s="193" t="s">
        <v>117</v>
      </c>
      <c r="D747" s="193" t="s">
        <v>132</v>
      </c>
      <c r="E747" s="193" t="s">
        <v>125</v>
      </c>
      <c r="F747">
        <v>32.013552819964374</v>
      </c>
      <c r="G747">
        <v>502.37622442131453</v>
      </c>
      <c r="H747">
        <v>86.050267557756115</v>
      </c>
      <c r="I747">
        <v>296.29432744125268</v>
      </c>
      <c r="J747">
        <v>97.647648605741921</v>
      </c>
      <c r="K747">
        <v>247.90915725307741</v>
      </c>
      <c r="L747">
        <v>107.65200825796367</v>
      </c>
      <c r="M747">
        <v>122.4545785266674</v>
      </c>
      <c r="N747">
        <v>269.51327466583064</v>
      </c>
      <c r="O747">
        <v>459.31677883851398</v>
      </c>
      <c r="P747">
        <v>37.706062749773594</v>
      </c>
      <c r="Q747">
        <v>60.866248232488161</v>
      </c>
      <c r="R747">
        <v>171.2141196022508</v>
      </c>
      <c r="S747">
        <v>66.529990618908968</v>
      </c>
      <c r="T747">
        <v>101.29266483438934</v>
      </c>
      <c r="U747">
        <v>252.76831463300124</v>
      </c>
      <c r="V747">
        <v>77.313851962330631</v>
      </c>
      <c r="W747">
        <v>269.97171799404146</v>
      </c>
      <c r="X747">
        <v>23.565793805470012</v>
      </c>
      <c r="Y747">
        <v>34.579143461095775</v>
      </c>
      <c r="Z747">
        <v>190.43023144225683</v>
      </c>
      <c r="AA747">
        <v>108.40076710632826</v>
      </c>
      <c r="AB747">
        <v>180.40328452848507</v>
      </c>
      <c r="AC747">
        <v>587.48551853359118</v>
      </c>
      <c r="AD747">
        <v>23.651580266584876</v>
      </c>
      <c r="AE747">
        <v>68.344862416098792</v>
      </c>
      <c r="AF747">
        <v>102.15322210216951</v>
      </c>
    </row>
    <row r="748" spans="2:32" x14ac:dyDescent="0.25">
      <c r="B748" s="193">
        <v>2041</v>
      </c>
      <c r="C748" s="193" t="s">
        <v>117</v>
      </c>
      <c r="D748" s="193" t="s">
        <v>132</v>
      </c>
      <c r="E748" s="193" t="s">
        <v>126</v>
      </c>
      <c r="F748">
        <v>24.346568599308263</v>
      </c>
      <c r="G748">
        <v>247.34755640059734</v>
      </c>
      <c r="H748">
        <v>60.087420703248114</v>
      </c>
      <c r="I748">
        <v>154.99841737843838</v>
      </c>
      <c r="J748">
        <v>65.002912212594055</v>
      </c>
      <c r="K748">
        <v>164.13826751951291</v>
      </c>
      <c r="L748">
        <v>75.266293428742799</v>
      </c>
      <c r="M748">
        <v>174.8034789300568</v>
      </c>
      <c r="N748">
        <v>184.24828272819713</v>
      </c>
      <c r="O748">
        <v>649.0363857425325</v>
      </c>
      <c r="P748">
        <v>57.885990351695781</v>
      </c>
      <c r="Q748">
        <v>105.99892685942451</v>
      </c>
      <c r="R748">
        <v>222.13654500410158</v>
      </c>
      <c r="S748">
        <v>60.147178424351665</v>
      </c>
      <c r="T748">
        <v>145.67763792402167</v>
      </c>
      <c r="U748">
        <v>147.24335248699245</v>
      </c>
      <c r="V748">
        <v>99.216118418729508</v>
      </c>
      <c r="W748">
        <v>325.95070359482736</v>
      </c>
      <c r="X748">
        <v>35.975470427273571</v>
      </c>
      <c r="Y748">
        <v>24.554681302251844</v>
      </c>
      <c r="Z748">
        <v>264.30986717975554</v>
      </c>
      <c r="AA748">
        <v>142.57389352025757</v>
      </c>
      <c r="AB748">
        <v>141.46265925466241</v>
      </c>
      <c r="AC748">
        <v>456.22403520805813</v>
      </c>
      <c r="AD748">
        <v>40.638362565864291</v>
      </c>
      <c r="AE748">
        <v>100.67099651682381</v>
      </c>
      <c r="AF748">
        <v>71.103586044109747</v>
      </c>
    </row>
    <row r="749" spans="2:32" x14ac:dyDescent="0.25">
      <c r="B749" s="193">
        <v>2041</v>
      </c>
      <c r="C749" s="193" t="s">
        <v>117</v>
      </c>
      <c r="D749" s="193" t="s">
        <v>132</v>
      </c>
      <c r="E749" s="193" t="s">
        <v>127</v>
      </c>
      <c r="F749">
        <v>0</v>
      </c>
      <c r="G749">
        <v>0</v>
      </c>
      <c r="H749">
        <v>0</v>
      </c>
      <c r="I749">
        <v>0</v>
      </c>
      <c r="J749">
        <v>0</v>
      </c>
      <c r="K749">
        <v>0</v>
      </c>
      <c r="L749">
        <v>0</v>
      </c>
      <c r="M749">
        <v>0</v>
      </c>
      <c r="N749">
        <v>0</v>
      </c>
      <c r="O749">
        <v>0</v>
      </c>
      <c r="P749">
        <v>0</v>
      </c>
      <c r="Q749">
        <v>0</v>
      </c>
      <c r="R749">
        <v>0</v>
      </c>
      <c r="S749">
        <v>0</v>
      </c>
      <c r="T749">
        <v>0</v>
      </c>
      <c r="U749">
        <v>0</v>
      </c>
      <c r="V749">
        <v>0</v>
      </c>
      <c r="W749">
        <v>0</v>
      </c>
      <c r="X749">
        <v>0</v>
      </c>
      <c r="Y749">
        <v>0</v>
      </c>
      <c r="Z749">
        <v>0</v>
      </c>
      <c r="AA749">
        <v>0</v>
      </c>
      <c r="AB749">
        <v>0</v>
      </c>
      <c r="AC749">
        <v>0</v>
      </c>
      <c r="AD749">
        <v>0</v>
      </c>
      <c r="AE749">
        <v>0</v>
      </c>
      <c r="AF749">
        <v>0</v>
      </c>
    </row>
    <row r="750" spans="2:32" x14ac:dyDescent="0.25">
      <c r="B750" s="193">
        <v>2041</v>
      </c>
      <c r="C750" s="193" t="s">
        <v>117</v>
      </c>
      <c r="D750" s="193" t="s">
        <v>132</v>
      </c>
      <c r="E750" s="193" t="s">
        <v>128</v>
      </c>
      <c r="F750">
        <v>0</v>
      </c>
      <c r="G750">
        <v>0</v>
      </c>
      <c r="H750">
        <v>0</v>
      </c>
      <c r="I750">
        <v>0</v>
      </c>
      <c r="J750">
        <v>0</v>
      </c>
      <c r="K750">
        <v>0</v>
      </c>
      <c r="L750">
        <v>0</v>
      </c>
      <c r="M750">
        <v>0</v>
      </c>
      <c r="N750">
        <v>0</v>
      </c>
      <c r="O750">
        <v>0</v>
      </c>
      <c r="P750">
        <v>0</v>
      </c>
      <c r="Q750">
        <v>0</v>
      </c>
      <c r="R750">
        <v>0</v>
      </c>
      <c r="S750">
        <v>0</v>
      </c>
      <c r="T750">
        <v>0</v>
      </c>
      <c r="U750">
        <v>0</v>
      </c>
      <c r="V750">
        <v>0</v>
      </c>
      <c r="W750">
        <v>0</v>
      </c>
      <c r="X750">
        <v>0</v>
      </c>
      <c r="Y750">
        <v>0</v>
      </c>
      <c r="Z750">
        <v>0</v>
      </c>
      <c r="AA750">
        <v>0</v>
      </c>
      <c r="AB750">
        <v>0</v>
      </c>
      <c r="AC750">
        <v>0</v>
      </c>
      <c r="AD750">
        <v>0</v>
      </c>
      <c r="AE750">
        <v>0</v>
      </c>
      <c r="AF750">
        <v>0</v>
      </c>
    </row>
    <row r="751" spans="2:32" x14ac:dyDescent="0.25">
      <c r="B751" s="193">
        <v>2041</v>
      </c>
      <c r="C751" s="193" t="s">
        <v>117</v>
      </c>
      <c r="D751" s="193" t="s">
        <v>132</v>
      </c>
      <c r="E751" s="193" t="s">
        <v>543</v>
      </c>
      <c r="F751">
        <v>0</v>
      </c>
      <c r="G751">
        <v>0</v>
      </c>
      <c r="H751">
        <v>0</v>
      </c>
      <c r="I751">
        <v>0</v>
      </c>
      <c r="J751">
        <v>0</v>
      </c>
      <c r="K751">
        <v>0</v>
      </c>
      <c r="L751">
        <v>0</v>
      </c>
      <c r="M751">
        <v>0</v>
      </c>
      <c r="N751">
        <v>0</v>
      </c>
      <c r="O751">
        <v>0</v>
      </c>
      <c r="P751">
        <v>0</v>
      </c>
      <c r="Q751">
        <v>0</v>
      </c>
      <c r="R751">
        <v>0</v>
      </c>
      <c r="S751">
        <v>0</v>
      </c>
      <c r="T751">
        <v>0</v>
      </c>
      <c r="U751">
        <v>0</v>
      </c>
      <c r="V751">
        <v>0</v>
      </c>
      <c r="W751">
        <v>0</v>
      </c>
      <c r="X751">
        <v>0</v>
      </c>
      <c r="Y751">
        <v>0</v>
      </c>
      <c r="Z751">
        <v>0</v>
      </c>
      <c r="AA751">
        <v>0</v>
      </c>
      <c r="AB751">
        <v>0</v>
      </c>
      <c r="AC751">
        <v>0</v>
      </c>
      <c r="AD751">
        <v>0</v>
      </c>
      <c r="AE751">
        <v>0</v>
      </c>
      <c r="AF751">
        <v>0</v>
      </c>
    </row>
    <row r="752" spans="2:32" x14ac:dyDescent="0.25">
      <c r="B752" s="193">
        <v>2041</v>
      </c>
      <c r="C752" s="193" t="s">
        <v>117</v>
      </c>
      <c r="D752" s="193" t="s">
        <v>132</v>
      </c>
      <c r="E752" s="193" t="s">
        <v>544</v>
      </c>
      <c r="F752">
        <v>0</v>
      </c>
      <c r="G752">
        <v>0</v>
      </c>
      <c r="H752">
        <v>0</v>
      </c>
      <c r="I752">
        <v>0</v>
      </c>
      <c r="J752">
        <v>0</v>
      </c>
      <c r="K752">
        <v>0</v>
      </c>
      <c r="L752">
        <v>0</v>
      </c>
      <c r="M752">
        <v>0</v>
      </c>
      <c r="N752">
        <v>0</v>
      </c>
      <c r="O752">
        <v>0</v>
      </c>
      <c r="P752">
        <v>0</v>
      </c>
      <c r="Q752">
        <v>0</v>
      </c>
      <c r="R752">
        <v>0</v>
      </c>
      <c r="S752">
        <v>0</v>
      </c>
      <c r="T752">
        <v>0</v>
      </c>
      <c r="U752">
        <v>0</v>
      </c>
      <c r="V752">
        <v>0</v>
      </c>
      <c r="W752">
        <v>0</v>
      </c>
      <c r="X752">
        <v>0</v>
      </c>
      <c r="Y752">
        <v>0</v>
      </c>
      <c r="Z752">
        <v>0</v>
      </c>
      <c r="AA752">
        <v>0</v>
      </c>
      <c r="AB752">
        <v>0</v>
      </c>
      <c r="AC752">
        <v>0</v>
      </c>
      <c r="AD752">
        <v>0</v>
      </c>
      <c r="AE752">
        <v>0</v>
      </c>
      <c r="AF752">
        <v>0</v>
      </c>
    </row>
    <row r="753" spans="2:32" x14ac:dyDescent="0.25">
      <c r="B753" s="193">
        <v>2041</v>
      </c>
      <c r="C753" s="193" t="s">
        <v>117</v>
      </c>
      <c r="D753" s="193" t="s">
        <v>122</v>
      </c>
      <c r="E753" s="193" t="s">
        <v>542</v>
      </c>
      <c r="F753">
        <v>2.0973409750140847E-2</v>
      </c>
      <c r="G753">
        <v>0.66961605459114837</v>
      </c>
      <c r="H753">
        <v>9.9686719267463447E-2</v>
      </c>
      <c r="I753">
        <v>0.3661543405120023</v>
      </c>
      <c r="J753">
        <v>4.8546316705779656E-2</v>
      </c>
      <c r="K753">
        <v>0.43120953481350427</v>
      </c>
      <c r="L753">
        <v>0.39586729717103847</v>
      </c>
      <c r="M753">
        <v>1.9552705184573418</v>
      </c>
      <c r="N753">
        <v>1.5046769761861578</v>
      </c>
      <c r="O753">
        <v>0</v>
      </c>
      <c r="P753">
        <v>0.63006979157491749</v>
      </c>
      <c r="Q753">
        <v>0.54613706440939069</v>
      </c>
      <c r="R753">
        <v>8.4202951522852238</v>
      </c>
      <c r="S753">
        <v>5.8989937557678437E-2</v>
      </c>
      <c r="T753">
        <v>0.92428682585032362</v>
      </c>
      <c r="U753">
        <v>2.3599296139795811</v>
      </c>
      <c r="V753">
        <v>1.4673838100726717</v>
      </c>
      <c r="W753">
        <v>0</v>
      </c>
      <c r="X753">
        <v>0.19942019834244609</v>
      </c>
      <c r="Y753">
        <v>5.7935396201699602E-2</v>
      </c>
      <c r="Z753">
        <v>0</v>
      </c>
      <c r="AA753">
        <v>2.6779337825311984</v>
      </c>
      <c r="AB753">
        <v>0.75519035737163209</v>
      </c>
      <c r="AC753">
        <v>3.185904472027719</v>
      </c>
      <c r="AD753">
        <v>0.36389279399699537</v>
      </c>
      <c r="AE753">
        <v>1.3701140572214126</v>
      </c>
      <c r="AF753">
        <v>0.36313659290035039</v>
      </c>
    </row>
    <row r="754" spans="2:32" x14ac:dyDescent="0.25">
      <c r="B754" s="193">
        <v>2041</v>
      </c>
      <c r="C754" s="193" t="s">
        <v>117</v>
      </c>
      <c r="D754" s="193" t="s">
        <v>122</v>
      </c>
      <c r="E754" s="193" t="s">
        <v>123</v>
      </c>
      <c r="F754">
        <v>0.32834733758962797</v>
      </c>
      <c r="G754">
        <v>10.88313669201327</v>
      </c>
      <c r="H754">
        <v>1.392274653837309</v>
      </c>
      <c r="I754">
        <v>5.8443031931407798</v>
      </c>
      <c r="J754">
        <v>1.1632437427597235</v>
      </c>
      <c r="K754">
        <v>6.2945574232851378</v>
      </c>
      <c r="L754">
        <v>14.101632916883078</v>
      </c>
      <c r="M754">
        <v>22.25260392402695</v>
      </c>
      <c r="N754">
        <v>52.949656565739808</v>
      </c>
      <c r="O754">
        <v>32.859333646558476</v>
      </c>
      <c r="P754">
        <v>3.9089183349406662</v>
      </c>
      <c r="Q754">
        <v>6.1725080744851546</v>
      </c>
      <c r="R754">
        <v>34.106152727337175</v>
      </c>
      <c r="S754">
        <v>7.4504810649634168</v>
      </c>
      <c r="T754">
        <v>10.00460445056186</v>
      </c>
      <c r="U754">
        <v>71.06534333995171</v>
      </c>
      <c r="V754">
        <v>11.615447954487559</v>
      </c>
      <c r="W754">
        <v>15.427789431015956</v>
      </c>
      <c r="X754">
        <v>2.9767354681659177</v>
      </c>
      <c r="Y754">
        <v>4.8851405573582447</v>
      </c>
      <c r="Z754">
        <v>15.281840152142589</v>
      </c>
      <c r="AA754">
        <v>21.957648423116055</v>
      </c>
      <c r="AB754">
        <v>33.102772238315922</v>
      </c>
      <c r="AC754">
        <v>107.43379970189329</v>
      </c>
      <c r="AD754">
        <v>3.0235295111082729</v>
      </c>
      <c r="AE754">
        <v>11.069141489828286</v>
      </c>
      <c r="AF754">
        <v>15.156674367435745</v>
      </c>
    </row>
    <row r="755" spans="2:32" x14ac:dyDescent="0.25">
      <c r="B755" s="193">
        <v>2041</v>
      </c>
      <c r="C755" s="193" t="s">
        <v>117</v>
      </c>
      <c r="D755" s="193" t="s">
        <v>122</v>
      </c>
      <c r="E755" s="193" t="s">
        <v>124</v>
      </c>
      <c r="F755">
        <v>0</v>
      </c>
      <c r="G755">
        <v>0</v>
      </c>
      <c r="H755">
        <v>0</v>
      </c>
      <c r="I755">
        <v>0</v>
      </c>
      <c r="J755">
        <v>0</v>
      </c>
      <c r="K755">
        <v>0</v>
      </c>
      <c r="L755">
        <v>0</v>
      </c>
      <c r="M755">
        <v>3.4886184092849821</v>
      </c>
      <c r="N755">
        <v>0</v>
      </c>
      <c r="O755">
        <v>33.665856768529864</v>
      </c>
      <c r="P755">
        <v>0.81349625102221612</v>
      </c>
      <c r="Q755">
        <v>1.3696032332363917</v>
      </c>
      <c r="R755">
        <v>4.6875359430416461</v>
      </c>
      <c r="S755">
        <v>0</v>
      </c>
      <c r="T755">
        <v>2.3976324082943963</v>
      </c>
      <c r="U755">
        <v>0</v>
      </c>
      <c r="V755">
        <v>1.7502982107768161</v>
      </c>
      <c r="W755">
        <v>21.444044287533295</v>
      </c>
      <c r="X755">
        <v>0.56166835655863667</v>
      </c>
      <c r="Y755">
        <v>0</v>
      </c>
      <c r="Z755">
        <v>14.278843519943775</v>
      </c>
      <c r="AA755">
        <v>3.2252462996621283</v>
      </c>
      <c r="AB755">
        <v>0</v>
      </c>
      <c r="AC755">
        <v>0</v>
      </c>
      <c r="AD755">
        <v>0.55166921731533247</v>
      </c>
      <c r="AE755">
        <v>1.868393050397223</v>
      </c>
      <c r="AF755">
        <v>0</v>
      </c>
    </row>
    <row r="756" spans="2:32" x14ac:dyDescent="0.25">
      <c r="B756" s="193">
        <v>2041</v>
      </c>
      <c r="C756" s="193" t="s">
        <v>117</v>
      </c>
      <c r="D756" s="193" t="s">
        <v>122</v>
      </c>
      <c r="E756" s="193" t="s">
        <v>125</v>
      </c>
      <c r="F756">
        <v>2.3998809101687462</v>
      </c>
      <c r="G756">
        <v>37.660397066566638</v>
      </c>
      <c r="H756">
        <v>6.4507177815636672</v>
      </c>
      <c r="I756">
        <v>22.211564714995014</v>
      </c>
      <c r="J756">
        <v>7.3201099899678868</v>
      </c>
      <c r="K756">
        <v>18.58439321913238</v>
      </c>
      <c r="L756">
        <v>10.266893649772859</v>
      </c>
      <c r="M756">
        <v>25.137913101263116</v>
      </c>
      <c r="N756">
        <v>25.703785493397049</v>
      </c>
      <c r="O756">
        <v>9.2828327993267425</v>
      </c>
      <c r="P756">
        <v>7.7404351899195438</v>
      </c>
      <c r="Q756">
        <v>12.494840758730728</v>
      </c>
      <c r="R756">
        <v>35.147445788099773</v>
      </c>
      <c r="S756">
        <v>6.3450403690373758</v>
      </c>
      <c r="T756">
        <v>20.793719900377056</v>
      </c>
      <c r="U756">
        <v>24.106799737081264</v>
      </c>
      <c r="V756">
        <v>15.871263578190687</v>
      </c>
      <c r="W756">
        <v>5.4561523422308325</v>
      </c>
      <c r="X756">
        <v>4.8376702935217857</v>
      </c>
      <c r="Y756">
        <v>3.2978519784283344</v>
      </c>
      <c r="Z756">
        <v>3.8486118510315985</v>
      </c>
      <c r="AA756">
        <v>22.25289651407941</v>
      </c>
      <c r="AB756">
        <v>17.205265060038048</v>
      </c>
      <c r="AC756">
        <v>56.029157627162469</v>
      </c>
      <c r="AD756">
        <v>4.8552808445580675</v>
      </c>
      <c r="AE756">
        <v>14.030077380565471</v>
      </c>
      <c r="AF756">
        <v>9.7424682017208415</v>
      </c>
    </row>
    <row r="757" spans="2:32" x14ac:dyDescent="0.25">
      <c r="B757" s="193">
        <v>2041</v>
      </c>
      <c r="C757" s="193" t="s">
        <v>117</v>
      </c>
      <c r="D757" s="193" t="s">
        <v>122</v>
      </c>
      <c r="E757" s="193" t="s">
        <v>126</v>
      </c>
      <c r="F757">
        <v>9.4762449455413744</v>
      </c>
      <c r="G757">
        <v>96.273362776870584</v>
      </c>
      <c r="H757">
        <v>23.387407322194509</v>
      </c>
      <c r="I757">
        <v>60.328952035198512</v>
      </c>
      <c r="J757">
        <v>25.300629769961315</v>
      </c>
      <c r="K757">
        <v>63.886392105205928</v>
      </c>
      <c r="L757">
        <v>17.65563984761523</v>
      </c>
      <c r="M757">
        <v>13.170276245123533</v>
      </c>
      <c r="N757">
        <v>43.220161033575835</v>
      </c>
      <c r="O757">
        <v>2.0502581319448474</v>
      </c>
      <c r="P757">
        <v>4.3613232889914837</v>
      </c>
      <c r="Q757">
        <v>7.9863121544843718</v>
      </c>
      <c r="R757">
        <v>16.73650707496467</v>
      </c>
      <c r="S757">
        <v>14.109063589214459</v>
      </c>
      <c r="T757">
        <v>10.975838386855763</v>
      </c>
      <c r="U757">
        <v>34.539705398499557</v>
      </c>
      <c r="V757">
        <v>7.4752727779885966</v>
      </c>
      <c r="W757">
        <v>1.0296542618236846</v>
      </c>
      <c r="X757">
        <v>2.7105117499695028</v>
      </c>
      <c r="Y757">
        <v>5.7599303738261902</v>
      </c>
      <c r="Z757">
        <v>0.83493540029899849</v>
      </c>
      <c r="AA757">
        <v>10.741991947173716</v>
      </c>
      <c r="AB757">
        <v>33.183695515055639</v>
      </c>
      <c r="AC757">
        <v>107.01905047423499</v>
      </c>
      <c r="AD757">
        <v>3.0618295723740947</v>
      </c>
      <c r="AE757">
        <v>7.5848881390338345</v>
      </c>
      <c r="AF757">
        <v>16.67917004916993</v>
      </c>
    </row>
    <row r="758" spans="2:32" x14ac:dyDescent="0.25">
      <c r="B758" s="193">
        <v>2041</v>
      </c>
      <c r="C758" s="193" t="s">
        <v>117</v>
      </c>
      <c r="D758" s="193" t="s">
        <v>122</v>
      </c>
      <c r="E758" s="193" t="s">
        <v>127</v>
      </c>
      <c r="F758">
        <v>12.943052125990032</v>
      </c>
      <c r="G758">
        <v>106.33612256052334</v>
      </c>
      <c r="H758">
        <v>30.24073631538268</v>
      </c>
      <c r="I758">
        <v>77.271939641300634</v>
      </c>
      <c r="J758">
        <v>36.905296507039786</v>
      </c>
      <c r="K758">
        <v>92.148344547372517</v>
      </c>
      <c r="L758">
        <v>70.523761902037677</v>
      </c>
      <c r="M758">
        <v>14.474885153219219</v>
      </c>
      <c r="N758">
        <v>187.98159032758898</v>
      </c>
      <c r="O758">
        <v>564.24499846713866</v>
      </c>
      <c r="P758">
        <v>5.4039566704879203</v>
      </c>
      <c r="Q758">
        <v>12.257808633410306</v>
      </c>
      <c r="R758">
        <v>22.965336250291017</v>
      </c>
      <c r="S758">
        <v>75.770139747377598</v>
      </c>
      <c r="T758">
        <v>17.552413043859218</v>
      </c>
      <c r="U758">
        <v>87.677401800083189</v>
      </c>
      <c r="V758">
        <v>10.849703814601835</v>
      </c>
      <c r="W758">
        <v>248.73840247749905</v>
      </c>
      <c r="X758">
        <v>4.4918250258131565</v>
      </c>
      <c r="Y758">
        <v>32.49384983554507</v>
      </c>
      <c r="Z758">
        <v>235.25358228206682</v>
      </c>
      <c r="AA758">
        <v>11.011970590289401</v>
      </c>
      <c r="AB758">
        <v>144.87683829951598</v>
      </c>
      <c r="AC758">
        <v>499.89823537007453</v>
      </c>
      <c r="AD758">
        <v>5.844525329828465</v>
      </c>
      <c r="AE758">
        <v>11.276835904502722</v>
      </c>
      <c r="AF758">
        <v>79.101493414145807</v>
      </c>
    </row>
    <row r="759" spans="2:32" x14ac:dyDescent="0.25">
      <c r="B759" s="193">
        <v>2041</v>
      </c>
      <c r="C759" s="193" t="s">
        <v>117</v>
      </c>
      <c r="D759" s="193" t="s">
        <v>122</v>
      </c>
      <c r="E759" s="193" t="s">
        <v>128</v>
      </c>
      <c r="F759">
        <v>83.794214098579161</v>
      </c>
      <c r="G759">
        <v>573.89930148206315</v>
      </c>
      <c r="H759">
        <v>162.78322236697761</v>
      </c>
      <c r="I759">
        <v>416.32742316216638</v>
      </c>
      <c r="J759">
        <v>249.51933598985372</v>
      </c>
      <c r="K759">
        <v>527.55192637252355</v>
      </c>
      <c r="L759">
        <v>56.791596189128811</v>
      </c>
      <c r="M759">
        <v>76.571751749855068</v>
      </c>
      <c r="N759">
        <v>146.85139834141131</v>
      </c>
      <c r="O759">
        <v>468.20080368411834</v>
      </c>
      <c r="P759">
        <v>31.026529434181722</v>
      </c>
      <c r="Q759">
        <v>79.471566774913995</v>
      </c>
      <c r="R759">
        <v>144.42883605586383</v>
      </c>
      <c r="S759">
        <v>52.624599033581141</v>
      </c>
      <c r="T759">
        <v>111.98995650373568</v>
      </c>
      <c r="U759">
        <v>58.389754500616149</v>
      </c>
      <c r="V759">
        <v>71.082240304940356</v>
      </c>
      <c r="W759">
        <v>223.11382916015251</v>
      </c>
      <c r="X759">
        <v>27.671636837191713</v>
      </c>
      <c r="Y759">
        <v>25.58210364235148</v>
      </c>
      <c r="Z759">
        <v>210.54260720187762</v>
      </c>
      <c r="AA759">
        <v>69.203488262170353</v>
      </c>
      <c r="AB759">
        <v>117.12192120043754</v>
      </c>
      <c r="AC759">
        <v>367.95066423502067</v>
      </c>
      <c r="AD759">
        <v>37.663006868616279</v>
      </c>
      <c r="AE759">
        <v>67.315844942515383</v>
      </c>
      <c r="AF759">
        <v>64.486867164583941</v>
      </c>
    </row>
    <row r="760" spans="2:32" x14ac:dyDescent="0.25">
      <c r="B760" s="193">
        <v>2041</v>
      </c>
      <c r="C760" s="193" t="s">
        <v>117</v>
      </c>
      <c r="D760" s="193" t="s">
        <v>122</v>
      </c>
      <c r="E760" s="193" t="s">
        <v>543</v>
      </c>
      <c r="F760">
        <v>30.699052565440351</v>
      </c>
      <c r="G760">
        <v>150.92326908077371</v>
      </c>
      <c r="H760">
        <v>40.272675651907036</v>
      </c>
      <c r="I760">
        <v>122.36501749826657</v>
      </c>
      <c r="J760">
        <v>64.155242557028387</v>
      </c>
      <c r="K760">
        <v>161.81223321301761</v>
      </c>
      <c r="L760">
        <v>23.356124052863215</v>
      </c>
      <c r="M760">
        <v>17.977875263234147</v>
      </c>
      <c r="N760">
        <v>51.169302592623822</v>
      </c>
      <c r="O760">
        <v>99.379582926021712</v>
      </c>
      <c r="P760">
        <v>7.3673075861751274</v>
      </c>
      <c r="Q760">
        <v>19.878860253501564</v>
      </c>
      <c r="R760">
        <v>39.028288532660923</v>
      </c>
      <c r="S760">
        <v>26.164512636922666</v>
      </c>
      <c r="T760">
        <v>27.131432058639149</v>
      </c>
      <c r="U760">
        <v>23.605208326234088</v>
      </c>
      <c r="V760">
        <v>16.717859689677159</v>
      </c>
      <c r="W760">
        <v>53.36933331864774</v>
      </c>
      <c r="X760">
        <v>6.0883023478148743</v>
      </c>
      <c r="Y760">
        <v>11.866718732365102</v>
      </c>
      <c r="Z760">
        <v>45.759026062913726</v>
      </c>
      <c r="AA760">
        <v>18.483508348121784</v>
      </c>
      <c r="AB760">
        <v>59.431529427639504</v>
      </c>
      <c r="AC760">
        <v>146.97184653847404</v>
      </c>
      <c r="AD760">
        <v>10.491132690939608</v>
      </c>
      <c r="AE760">
        <v>19.001285897241992</v>
      </c>
      <c r="AF760">
        <v>27.990816315779679</v>
      </c>
    </row>
    <row r="761" spans="2:32" x14ac:dyDescent="0.25">
      <c r="B761" s="193">
        <v>2041</v>
      </c>
      <c r="C761" s="193" t="s">
        <v>117</v>
      </c>
      <c r="D761" s="193" t="s">
        <v>122</v>
      </c>
      <c r="E761" s="193" t="s">
        <v>544</v>
      </c>
      <c r="F761">
        <v>18.166456202319235</v>
      </c>
      <c r="G761">
        <v>95.021682777109461</v>
      </c>
      <c r="H761">
        <v>46.661712229166099</v>
      </c>
      <c r="I761">
        <v>88.405929846896981</v>
      </c>
      <c r="J761">
        <v>58.708240637067242</v>
      </c>
      <c r="K761">
        <v>133.85947688061165</v>
      </c>
      <c r="L761">
        <v>9.8224258535557016</v>
      </c>
      <c r="M761">
        <v>10.568544863712352</v>
      </c>
      <c r="N761">
        <v>29.9062985348084</v>
      </c>
      <c r="O761">
        <v>63.063463483063956</v>
      </c>
      <c r="P761">
        <v>6.444974137418221</v>
      </c>
      <c r="Q761">
        <v>11.428608482061954</v>
      </c>
      <c r="R761">
        <v>24.252143385590539</v>
      </c>
      <c r="S761">
        <v>22.101475340617721</v>
      </c>
      <c r="T761">
        <v>16.107974293038634</v>
      </c>
      <c r="U761">
        <v>11.135888741203056</v>
      </c>
      <c r="V761">
        <v>12.104703205061597</v>
      </c>
      <c r="W761">
        <v>40.001246515013641</v>
      </c>
      <c r="X761">
        <v>4.2836779116118455</v>
      </c>
      <c r="Y761">
        <v>5.3112024725338749</v>
      </c>
      <c r="Z761">
        <v>32.86067292138636</v>
      </c>
      <c r="AA761">
        <v>20.405937370786475</v>
      </c>
      <c r="AB761">
        <v>29.182509096370442</v>
      </c>
      <c r="AC761">
        <v>102.37919958728573</v>
      </c>
      <c r="AD761">
        <v>10.69072422393185</v>
      </c>
      <c r="AE761">
        <v>10.905250224525513</v>
      </c>
      <c r="AF761">
        <v>17.319917669715217</v>
      </c>
    </row>
    <row r="762" spans="2:32" x14ac:dyDescent="0.25">
      <c r="B762" s="193">
        <v>2041</v>
      </c>
      <c r="C762" s="193" t="s">
        <v>130</v>
      </c>
      <c r="D762" s="193" t="s">
        <v>120</v>
      </c>
      <c r="E762" s="193" t="s">
        <v>542</v>
      </c>
      <c r="F762">
        <v>0</v>
      </c>
      <c r="G762">
        <v>0</v>
      </c>
      <c r="H762">
        <v>0</v>
      </c>
      <c r="I762">
        <v>0</v>
      </c>
      <c r="J762">
        <v>0</v>
      </c>
      <c r="K762">
        <v>0</v>
      </c>
      <c r="L762">
        <v>4.8168306185671366</v>
      </c>
      <c r="M762">
        <v>15.665289900293134</v>
      </c>
      <c r="N762">
        <v>18.308595283674123</v>
      </c>
      <c r="O762">
        <v>42.714105267656556</v>
      </c>
      <c r="P762">
        <v>5.0480104155744696</v>
      </c>
      <c r="Q762">
        <v>4.3755558929094649</v>
      </c>
      <c r="R762">
        <v>67.461951357325063</v>
      </c>
      <c r="S762">
        <v>0.7177772436514791</v>
      </c>
      <c r="T762">
        <v>7.4052265102379815</v>
      </c>
      <c r="U762">
        <v>28.715130811547635</v>
      </c>
      <c r="V762">
        <v>11.756425805428311</v>
      </c>
      <c r="W762">
        <v>22.277832775896492</v>
      </c>
      <c r="X762">
        <v>1.5977202077762165</v>
      </c>
      <c r="Y762">
        <v>0.70494580461035639</v>
      </c>
      <c r="Z762">
        <v>17.041113775404714</v>
      </c>
      <c r="AA762">
        <v>21.45514323523771</v>
      </c>
      <c r="AB762">
        <v>9.1889985917747161</v>
      </c>
      <c r="AC762">
        <v>38.765420428408625</v>
      </c>
      <c r="AD762">
        <v>2.9154462550215912</v>
      </c>
      <c r="AE762">
        <v>10.977117335034636</v>
      </c>
      <c r="AF762">
        <v>4.4185702428680571</v>
      </c>
    </row>
    <row r="763" spans="2:32" x14ac:dyDescent="0.25">
      <c r="B763" s="193">
        <v>2041</v>
      </c>
      <c r="C763" s="193" t="s">
        <v>130</v>
      </c>
      <c r="D763" s="193" t="s">
        <v>120</v>
      </c>
      <c r="E763" s="193" t="s">
        <v>123</v>
      </c>
      <c r="F763">
        <v>1.7085770025603577</v>
      </c>
      <c r="G763">
        <v>56.631118754294604</v>
      </c>
      <c r="H763">
        <v>7.2447928838307485</v>
      </c>
      <c r="I763">
        <v>30.411216686246782</v>
      </c>
      <c r="J763">
        <v>6.0530154495587496</v>
      </c>
      <c r="K763">
        <v>32.754144235400972</v>
      </c>
      <c r="L763">
        <v>7.0689591007819725</v>
      </c>
      <c r="M763">
        <v>41.536793834341218</v>
      </c>
      <c r="N763">
        <v>26.542951363848061</v>
      </c>
      <c r="O763">
        <v>135.17587453317921</v>
      </c>
      <c r="P763">
        <v>7.2964016053148946</v>
      </c>
      <c r="Q763">
        <v>11.521626691690981</v>
      </c>
      <c r="R763">
        <v>63.662672429465132</v>
      </c>
      <c r="S763">
        <v>3.7348260474374952</v>
      </c>
      <c r="T763">
        <v>18.674632140844697</v>
      </c>
      <c r="U763">
        <v>35.624101727375319</v>
      </c>
      <c r="V763">
        <v>21.681438658876736</v>
      </c>
      <c r="W763">
        <v>63.46644003445099</v>
      </c>
      <c r="X763">
        <v>5.5563855745922792</v>
      </c>
      <c r="Y763">
        <v>2.4488553208751069</v>
      </c>
      <c r="Z763">
        <v>62.866037676283867</v>
      </c>
      <c r="AA763">
        <v>40.986228791550325</v>
      </c>
      <c r="AB763">
        <v>16.593974928605522</v>
      </c>
      <c r="AC763">
        <v>53.855120226895579</v>
      </c>
      <c r="AD763">
        <v>5.6437315104210866</v>
      </c>
      <c r="AE763">
        <v>20.661700965688443</v>
      </c>
      <c r="AF763">
        <v>7.5978372035907178</v>
      </c>
    </row>
    <row r="764" spans="2:32" x14ac:dyDescent="0.25">
      <c r="B764" s="193">
        <v>2041</v>
      </c>
      <c r="C764" s="193" t="s">
        <v>130</v>
      </c>
      <c r="D764" s="193" t="s">
        <v>120</v>
      </c>
      <c r="E764" s="193" t="s">
        <v>124</v>
      </c>
      <c r="F764">
        <v>5.5584980791652869</v>
      </c>
      <c r="G764">
        <v>105.05847095032152</v>
      </c>
      <c r="H764">
        <v>15.21586930712099</v>
      </c>
      <c r="I764">
        <v>66.831818834838487</v>
      </c>
      <c r="J764">
        <v>18.083662444310569</v>
      </c>
      <c r="K764">
        <v>58.831512903382716</v>
      </c>
      <c r="L764">
        <v>24.760952482872305</v>
      </c>
      <c r="M764">
        <v>51.909328245134489</v>
      </c>
      <c r="N764">
        <v>62.526937534577847</v>
      </c>
      <c r="O764">
        <v>101.6408579657589</v>
      </c>
      <c r="P764">
        <v>12.104517882525732</v>
      </c>
      <c r="Q764">
        <v>20.379180368493444</v>
      </c>
      <c r="R764">
        <v>69.748769679308779</v>
      </c>
      <c r="S764">
        <v>15.83819769513493</v>
      </c>
      <c r="T764">
        <v>35.675867375484891</v>
      </c>
      <c r="U764">
        <v>60.91093868800246</v>
      </c>
      <c r="V764">
        <v>26.043778278607178</v>
      </c>
      <c r="W764">
        <v>64.741885959606748</v>
      </c>
      <c r="X764">
        <v>8.3574136420048308</v>
      </c>
      <c r="Y764">
        <v>9.2208839982798647</v>
      </c>
      <c r="Z764">
        <v>43.109370900744771</v>
      </c>
      <c r="AA764">
        <v>47.990450430169247</v>
      </c>
      <c r="AB764">
        <v>37.161920381795198</v>
      </c>
      <c r="AC764">
        <v>135.22766524889153</v>
      </c>
      <c r="AD764">
        <v>8.2086302153715174</v>
      </c>
      <c r="AE764">
        <v>27.800985021997786</v>
      </c>
      <c r="AF764">
        <v>27.242525923437221</v>
      </c>
    </row>
    <row r="765" spans="2:32" x14ac:dyDescent="0.25">
      <c r="B765" s="193">
        <v>2041</v>
      </c>
      <c r="C765" s="193" t="s">
        <v>130</v>
      </c>
      <c r="D765" s="193" t="s">
        <v>120</v>
      </c>
      <c r="E765" s="193" t="s">
        <v>125</v>
      </c>
      <c r="F765">
        <v>7.0442643834873131</v>
      </c>
      <c r="G765">
        <v>110.54289927467767</v>
      </c>
      <c r="H765">
        <v>18.9345068432592</v>
      </c>
      <c r="I765">
        <v>65.196624365982075</v>
      </c>
      <c r="J765">
        <v>21.486395373641567</v>
      </c>
      <c r="K765">
        <v>54.549948160991143</v>
      </c>
      <c r="L765">
        <v>19.691073948881975</v>
      </c>
      <c r="M765">
        <v>42.839603937733976</v>
      </c>
      <c r="N765">
        <v>49.297787449846474</v>
      </c>
      <c r="O765">
        <v>81.751059741685609</v>
      </c>
      <c r="P765">
        <v>13.191117994006833</v>
      </c>
      <c r="Q765">
        <v>21.2934950969412</v>
      </c>
      <c r="R765">
        <v>59.897679291027288</v>
      </c>
      <c r="S765">
        <v>12.169275671626391</v>
      </c>
      <c r="T765">
        <v>35.436303774937073</v>
      </c>
      <c r="U765">
        <v>46.234897573352924</v>
      </c>
      <c r="V765">
        <v>27.047537436467138</v>
      </c>
      <c r="W765">
        <v>48.050659290319324</v>
      </c>
      <c r="X765">
        <v>8.2442754305408563</v>
      </c>
      <c r="Y765">
        <v>6.3250141079561804</v>
      </c>
      <c r="Z765">
        <v>33.893543507436924</v>
      </c>
      <c r="AA765">
        <v>37.923007740950538</v>
      </c>
      <c r="AB765">
        <v>32.998310702752796</v>
      </c>
      <c r="AC765">
        <v>107.45940532406597</v>
      </c>
      <c r="AD765">
        <v>8.2742870320799558</v>
      </c>
      <c r="AE765">
        <v>23.909819235113201</v>
      </c>
      <c r="AF765">
        <v>18.685268236801154</v>
      </c>
    </row>
    <row r="766" spans="2:32" x14ac:dyDescent="0.25">
      <c r="B766" s="193">
        <v>2041</v>
      </c>
      <c r="C766" s="193" t="s">
        <v>130</v>
      </c>
      <c r="D766" s="193" t="s">
        <v>120</v>
      </c>
      <c r="E766" s="193" t="s">
        <v>126</v>
      </c>
      <c r="F766">
        <v>2.5809095665330637</v>
      </c>
      <c r="G766">
        <v>26.220601559063894</v>
      </c>
      <c r="H766">
        <v>6.3696942872564017</v>
      </c>
      <c r="I766">
        <v>16.430935496218638</v>
      </c>
      <c r="J766">
        <v>6.8907713749345163</v>
      </c>
      <c r="K766">
        <v>17.399824667173434</v>
      </c>
      <c r="L766">
        <v>6.1467795572284256</v>
      </c>
      <c r="M766">
        <v>13.45761947889228</v>
      </c>
      <c r="N766">
        <v>15.047022061745791</v>
      </c>
      <c r="O766">
        <v>30.214712546442353</v>
      </c>
      <c r="P766">
        <v>4.4564767021808072</v>
      </c>
      <c r="Q766">
        <v>8.160553963664789</v>
      </c>
      <c r="R766">
        <v>17.101656748016865</v>
      </c>
      <c r="S766">
        <v>4.912045351533008</v>
      </c>
      <c r="T766">
        <v>11.215304350720416</v>
      </c>
      <c r="U766">
        <v>12.024936897705585</v>
      </c>
      <c r="V766">
        <v>7.6383649571770196</v>
      </c>
      <c r="W766">
        <v>15.174044213501407</v>
      </c>
      <c r="X766">
        <v>2.7696484906808303</v>
      </c>
      <c r="Y766">
        <v>2.00530949761507</v>
      </c>
      <c r="Z766">
        <v>12.304466799481828</v>
      </c>
      <c r="AA766">
        <v>10.976355953347209</v>
      </c>
      <c r="AB766">
        <v>11.552844472684882</v>
      </c>
      <c r="AC766">
        <v>37.258491754852912</v>
      </c>
      <c r="AD766">
        <v>3.1286312091962918</v>
      </c>
      <c r="AE766">
        <v>7.7503718574525102</v>
      </c>
      <c r="AF766">
        <v>5.8068233366021156</v>
      </c>
    </row>
    <row r="767" spans="2:32" x14ac:dyDescent="0.25">
      <c r="B767" s="193">
        <v>2041</v>
      </c>
      <c r="C767" s="193" t="s">
        <v>130</v>
      </c>
      <c r="D767" s="193" t="s">
        <v>120</v>
      </c>
      <c r="E767" s="193" t="s">
        <v>127</v>
      </c>
      <c r="F767">
        <v>0.40134962631986737</v>
      </c>
      <c r="G767">
        <v>3.2973646894514963</v>
      </c>
      <c r="H767">
        <v>0.93773154134524483</v>
      </c>
      <c r="I767">
        <v>2.3961167581000624</v>
      </c>
      <c r="J767">
        <v>1.1443921277718982</v>
      </c>
      <c r="K767">
        <v>2.8574175001441868</v>
      </c>
      <c r="L767">
        <v>0.97313406880853381</v>
      </c>
      <c r="M767">
        <v>1.0225686166618322</v>
      </c>
      <c r="N767">
        <v>2.5938958008322013</v>
      </c>
      <c r="O767">
        <v>2.5620950708694479</v>
      </c>
      <c r="P767">
        <v>0.38175891819164776</v>
      </c>
      <c r="Q767">
        <v>0.86594472321489724</v>
      </c>
      <c r="R767">
        <v>1.6223708770090759</v>
      </c>
      <c r="S767">
        <v>1.0455271017586811</v>
      </c>
      <c r="T767">
        <v>1.2399785238603056</v>
      </c>
      <c r="U767">
        <v>1.2098314731819539</v>
      </c>
      <c r="V767">
        <v>0.76647009654653941</v>
      </c>
      <c r="W767">
        <v>1.1294587221062569</v>
      </c>
      <c r="X767">
        <v>0.31732198593031524</v>
      </c>
      <c r="Y767">
        <v>0.44837188840891695</v>
      </c>
      <c r="Z767">
        <v>1.0682275345048837</v>
      </c>
      <c r="AA767">
        <v>0.7779333247924719</v>
      </c>
      <c r="AB767">
        <v>1.9991075820141471</v>
      </c>
      <c r="AC767">
        <v>6.8979304372847254</v>
      </c>
      <c r="AD767">
        <v>0.41288259756855988</v>
      </c>
      <c r="AE767">
        <v>0.79664455842851756</v>
      </c>
      <c r="AF767">
        <v>1.0914953493528119</v>
      </c>
    </row>
    <row r="768" spans="2:32" x14ac:dyDescent="0.25">
      <c r="B768" s="193">
        <v>2041</v>
      </c>
      <c r="C768" s="193" t="s">
        <v>130</v>
      </c>
      <c r="D768" s="193" t="s">
        <v>120</v>
      </c>
      <c r="E768" s="193" t="s">
        <v>128</v>
      </c>
      <c r="F768">
        <v>0</v>
      </c>
      <c r="G768">
        <v>0</v>
      </c>
      <c r="H768">
        <v>0</v>
      </c>
      <c r="I768">
        <v>0</v>
      </c>
      <c r="J768">
        <v>0</v>
      </c>
      <c r="K768">
        <v>0</v>
      </c>
      <c r="L768">
        <v>0</v>
      </c>
      <c r="M768">
        <v>0</v>
      </c>
      <c r="N768">
        <v>0</v>
      </c>
      <c r="O768">
        <v>0</v>
      </c>
      <c r="P768">
        <v>0</v>
      </c>
      <c r="Q768">
        <v>0</v>
      </c>
      <c r="R768">
        <v>0</v>
      </c>
      <c r="S768">
        <v>0</v>
      </c>
      <c r="T768">
        <v>0</v>
      </c>
      <c r="U768">
        <v>0</v>
      </c>
      <c r="V768">
        <v>0</v>
      </c>
      <c r="W768">
        <v>0</v>
      </c>
      <c r="X768">
        <v>0</v>
      </c>
      <c r="Y768">
        <v>0</v>
      </c>
      <c r="Z768">
        <v>0</v>
      </c>
      <c r="AA768">
        <v>0</v>
      </c>
      <c r="AB768">
        <v>0</v>
      </c>
      <c r="AC768">
        <v>0</v>
      </c>
      <c r="AD768">
        <v>0</v>
      </c>
      <c r="AE768">
        <v>0</v>
      </c>
      <c r="AF768">
        <v>0</v>
      </c>
    </row>
    <row r="769" spans="2:32" x14ac:dyDescent="0.25">
      <c r="B769" s="193">
        <v>2041</v>
      </c>
      <c r="C769" s="193" t="s">
        <v>130</v>
      </c>
      <c r="D769" s="193" t="s">
        <v>120</v>
      </c>
      <c r="E769" s="193" t="s">
        <v>543</v>
      </c>
      <c r="F769">
        <v>0</v>
      </c>
      <c r="G769">
        <v>0</v>
      </c>
      <c r="H769">
        <v>0</v>
      </c>
      <c r="I769">
        <v>0</v>
      </c>
      <c r="J769">
        <v>0</v>
      </c>
      <c r="K769">
        <v>0</v>
      </c>
      <c r="L769">
        <v>0</v>
      </c>
      <c r="M769">
        <v>0</v>
      </c>
      <c r="N769">
        <v>0</v>
      </c>
      <c r="O769">
        <v>0</v>
      </c>
      <c r="P769">
        <v>0</v>
      </c>
      <c r="Q769">
        <v>0</v>
      </c>
      <c r="R769">
        <v>0</v>
      </c>
      <c r="S769">
        <v>0</v>
      </c>
      <c r="T769">
        <v>0</v>
      </c>
      <c r="U769">
        <v>0</v>
      </c>
      <c r="V769">
        <v>0</v>
      </c>
      <c r="W769">
        <v>0</v>
      </c>
      <c r="X769">
        <v>0</v>
      </c>
      <c r="Y769">
        <v>0</v>
      </c>
      <c r="Z769">
        <v>0</v>
      </c>
      <c r="AA769">
        <v>0</v>
      </c>
      <c r="AB769">
        <v>0</v>
      </c>
      <c r="AC769">
        <v>0</v>
      </c>
      <c r="AD769">
        <v>0</v>
      </c>
      <c r="AE769">
        <v>0</v>
      </c>
      <c r="AF769">
        <v>0</v>
      </c>
    </row>
    <row r="770" spans="2:32" x14ac:dyDescent="0.25">
      <c r="B770" s="193">
        <v>2041</v>
      </c>
      <c r="C770" s="193" t="s">
        <v>130</v>
      </c>
      <c r="D770" s="193" t="s">
        <v>120</v>
      </c>
      <c r="E770" s="193" t="s">
        <v>544</v>
      </c>
      <c r="F770">
        <v>0</v>
      </c>
      <c r="G770">
        <v>0</v>
      </c>
      <c r="H770">
        <v>0</v>
      </c>
      <c r="I770">
        <v>0</v>
      </c>
      <c r="J770">
        <v>0</v>
      </c>
      <c r="K770">
        <v>0</v>
      </c>
      <c r="L770">
        <v>0</v>
      </c>
      <c r="M770">
        <v>0</v>
      </c>
      <c r="N770">
        <v>0</v>
      </c>
      <c r="O770">
        <v>0</v>
      </c>
      <c r="P770">
        <v>0</v>
      </c>
      <c r="Q770">
        <v>0</v>
      </c>
      <c r="R770">
        <v>0</v>
      </c>
      <c r="S770">
        <v>0</v>
      </c>
      <c r="T770">
        <v>0</v>
      </c>
      <c r="U770">
        <v>0</v>
      </c>
      <c r="V770">
        <v>0</v>
      </c>
      <c r="W770">
        <v>0</v>
      </c>
      <c r="X770">
        <v>0</v>
      </c>
      <c r="Y770">
        <v>0</v>
      </c>
      <c r="Z770">
        <v>0</v>
      </c>
      <c r="AA770">
        <v>0</v>
      </c>
      <c r="AB770">
        <v>0</v>
      </c>
      <c r="AC770">
        <v>0</v>
      </c>
      <c r="AD770">
        <v>0</v>
      </c>
      <c r="AE770">
        <v>0</v>
      </c>
      <c r="AF770">
        <v>0</v>
      </c>
    </row>
    <row r="771" spans="2:32" x14ac:dyDescent="0.25">
      <c r="B771" s="193">
        <v>2041</v>
      </c>
      <c r="C771" s="193" t="s">
        <v>130</v>
      </c>
      <c r="D771" s="193" t="s">
        <v>119</v>
      </c>
      <c r="E771" s="193" t="s">
        <v>542</v>
      </c>
      <c r="F771">
        <v>0.33329613547530029</v>
      </c>
      <c r="G771">
        <v>10.641113958399096</v>
      </c>
      <c r="H771">
        <v>1.5841581643553979</v>
      </c>
      <c r="I771">
        <v>5.8186927225477953</v>
      </c>
      <c r="J771">
        <v>0.77146729799086244</v>
      </c>
      <c r="K771">
        <v>6.8525086404931255</v>
      </c>
      <c r="L771">
        <v>0.20237905462999328</v>
      </c>
      <c r="M771">
        <v>0.74715873769367924</v>
      </c>
      <c r="N771">
        <v>0.76923531228825592</v>
      </c>
      <c r="O771">
        <v>0</v>
      </c>
      <c r="P771">
        <v>0.2407657383917669</v>
      </c>
      <c r="Q771">
        <v>0.20869290249095226</v>
      </c>
      <c r="R771">
        <v>3.2176095520293044</v>
      </c>
      <c r="S771">
        <v>3.0157398403251337E-2</v>
      </c>
      <c r="T771">
        <v>0.35319357170796101</v>
      </c>
      <c r="U771">
        <v>1.2064657214262398</v>
      </c>
      <c r="V771">
        <v>0.56072478201688714</v>
      </c>
      <c r="W771">
        <v>0</v>
      </c>
      <c r="X771">
        <v>7.6203544347265645E-2</v>
      </c>
      <c r="Y771">
        <v>2.9618285715195626E-2</v>
      </c>
      <c r="Z771">
        <v>0</v>
      </c>
      <c r="AA771">
        <v>1.0233068036856008</v>
      </c>
      <c r="AB771">
        <v>0.38607561595198886</v>
      </c>
      <c r="AC771">
        <v>1.6287284648114355</v>
      </c>
      <c r="AD771">
        <v>0.13905271830781346</v>
      </c>
      <c r="AE771">
        <v>0.52355552841740971</v>
      </c>
      <c r="AF771">
        <v>0.18564615187441719</v>
      </c>
    </row>
    <row r="772" spans="2:32" x14ac:dyDescent="0.25">
      <c r="B772" s="193">
        <v>2041</v>
      </c>
      <c r="C772" s="193" t="s">
        <v>130</v>
      </c>
      <c r="D772" s="193" t="s">
        <v>119</v>
      </c>
      <c r="E772" s="193" t="s">
        <v>123</v>
      </c>
      <c r="F772">
        <v>0.75060538273732469</v>
      </c>
      <c r="G772">
        <v>24.878962144352371</v>
      </c>
      <c r="H772">
        <v>3.1827541441043836</v>
      </c>
      <c r="I772">
        <v>13.360137064985221</v>
      </c>
      <c r="J772">
        <v>2.6591871314096549</v>
      </c>
      <c r="K772">
        <v>14.389422854928174</v>
      </c>
      <c r="L772">
        <v>1.5031264578269936</v>
      </c>
      <c r="M772">
        <v>7.8619709642603333</v>
      </c>
      <c r="N772">
        <v>5.6440293252512426</v>
      </c>
      <c r="O772">
        <v>14.130350255955177</v>
      </c>
      <c r="P772">
        <v>1.381042980672752</v>
      </c>
      <c r="Q772">
        <v>2.180782052471046</v>
      </c>
      <c r="R772">
        <v>12.049896873211805</v>
      </c>
      <c r="S772">
        <v>0.79416442608413162</v>
      </c>
      <c r="T772">
        <v>3.5346834000986007</v>
      </c>
      <c r="U772">
        <v>7.5750232925827365</v>
      </c>
      <c r="V772">
        <v>4.1038035308962817</v>
      </c>
      <c r="W772">
        <v>6.6343423357342246</v>
      </c>
      <c r="X772">
        <v>1.0516974956685967</v>
      </c>
      <c r="Y772">
        <v>0.52071870436916212</v>
      </c>
      <c r="Z772">
        <v>6.5715804291092317</v>
      </c>
      <c r="AA772">
        <v>7.7577615157019775</v>
      </c>
      <c r="AB772">
        <v>3.5285029097064049</v>
      </c>
      <c r="AC772">
        <v>11.451623209072686</v>
      </c>
      <c r="AD772">
        <v>1.0682300959956947</v>
      </c>
      <c r="AE772">
        <v>3.9107903636551478</v>
      </c>
      <c r="AF772">
        <v>1.6155858253184863</v>
      </c>
    </row>
    <row r="773" spans="2:32" x14ac:dyDescent="0.25">
      <c r="B773" s="193">
        <v>2041</v>
      </c>
      <c r="C773" s="193" t="s">
        <v>130</v>
      </c>
      <c r="D773" s="193" t="s">
        <v>119</v>
      </c>
      <c r="E773" s="193" t="s">
        <v>124</v>
      </c>
      <c r="F773">
        <v>1.1082989832515886</v>
      </c>
      <c r="G773">
        <v>20.947420486235558</v>
      </c>
      <c r="H773">
        <v>3.0338649473642803</v>
      </c>
      <c r="I773">
        <v>13.325476740045726</v>
      </c>
      <c r="J773">
        <v>3.6056690881332538</v>
      </c>
      <c r="K773">
        <v>11.730310059540983</v>
      </c>
      <c r="L773">
        <v>3.5358055118719891</v>
      </c>
      <c r="M773">
        <v>7.9535629747168795</v>
      </c>
      <c r="N773">
        <v>8.9286989475935545</v>
      </c>
      <c r="O773">
        <v>6.349558910734812</v>
      </c>
      <c r="P773">
        <v>1.8546578912101193</v>
      </c>
      <c r="Q773">
        <v>3.1225041801445221</v>
      </c>
      <c r="R773">
        <v>10.686927587151022</v>
      </c>
      <c r="S773">
        <v>2.261657209968531</v>
      </c>
      <c r="T773">
        <v>5.466267190139618</v>
      </c>
      <c r="U773">
        <v>8.6979381304217398</v>
      </c>
      <c r="V773">
        <v>3.9904355853012081</v>
      </c>
      <c r="W773">
        <v>4.044460339276994</v>
      </c>
      <c r="X773">
        <v>1.2805254460921245</v>
      </c>
      <c r="Y773">
        <v>1.316720448779285</v>
      </c>
      <c r="Z773">
        <v>2.693065521261238</v>
      </c>
      <c r="AA773">
        <v>7.3531113305662252</v>
      </c>
      <c r="AB773">
        <v>5.3066344280814679</v>
      </c>
      <c r="AC773">
        <v>19.310191095247642</v>
      </c>
      <c r="AD773">
        <v>1.2577288044608945</v>
      </c>
      <c r="AE773">
        <v>4.2596753340252596</v>
      </c>
      <c r="AF773">
        <v>3.8901683359731214</v>
      </c>
    </row>
    <row r="774" spans="2:32" x14ac:dyDescent="0.25">
      <c r="B774" s="193">
        <v>2041</v>
      </c>
      <c r="C774" s="193" t="s">
        <v>130</v>
      </c>
      <c r="D774" s="193" t="s">
        <v>119</v>
      </c>
      <c r="E774" s="193" t="s">
        <v>125</v>
      </c>
      <c r="F774">
        <v>1.2249457273756093</v>
      </c>
      <c r="G774">
        <v>19.222596539057434</v>
      </c>
      <c r="H774">
        <v>3.292571373667319</v>
      </c>
      <c r="I774">
        <v>11.337213101147958</v>
      </c>
      <c r="J774">
        <v>3.7363260060684378</v>
      </c>
      <c r="K774">
        <v>9.4858344733629956</v>
      </c>
      <c r="L774">
        <v>7.5259190352109986</v>
      </c>
      <c r="M774">
        <v>17.243249819138637</v>
      </c>
      <c r="N774">
        <v>18.841590759637104</v>
      </c>
      <c r="O774">
        <v>65.210280369896708</v>
      </c>
      <c r="P774">
        <v>5.3095202116013356</v>
      </c>
      <c r="Q774">
        <v>8.5707854818832931</v>
      </c>
      <c r="R774">
        <v>24.10924828117032</v>
      </c>
      <c r="S774">
        <v>4.6510913350677452</v>
      </c>
      <c r="T774">
        <v>14.263368063492109</v>
      </c>
      <c r="U774">
        <v>17.670955715347571</v>
      </c>
      <c r="V774">
        <v>10.886829058629649</v>
      </c>
      <c r="W774">
        <v>38.328517993294668</v>
      </c>
      <c r="X774">
        <v>3.3183803714251212</v>
      </c>
      <c r="Y774">
        <v>2.4174173636551846</v>
      </c>
      <c r="Z774">
        <v>27.0358265915206</v>
      </c>
      <c r="AA774">
        <v>15.264284359883083</v>
      </c>
      <c r="AB774">
        <v>12.611938551058795</v>
      </c>
      <c r="AC774">
        <v>41.070933263483099</v>
      </c>
      <c r="AD774">
        <v>3.3304602576809157</v>
      </c>
      <c r="AE774">
        <v>9.6238748332207678</v>
      </c>
      <c r="AF774">
        <v>7.1415005736317205</v>
      </c>
    </row>
    <row r="775" spans="2:32" x14ac:dyDescent="0.25">
      <c r="B775" s="193">
        <v>2041</v>
      </c>
      <c r="C775" s="193" t="s">
        <v>130</v>
      </c>
      <c r="D775" s="193" t="s">
        <v>119</v>
      </c>
      <c r="E775" s="193" t="s">
        <v>126</v>
      </c>
      <c r="F775">
        <v>9.9396355087907473</v>
      </c>
      <c r="G775">
        <v>100.9811524192305</v>
      </c>
      <c r="H775">
        <v>24.531056933855652</v>
      </c>
      <c r="I775">
        <v>63.279051702787676</v>
      </c>
      <c r="J775">
        <v>26.537836400545768</v>
      </c>
      <c r="K775">
        <v>67.010451412635575</v>
      </c>
      <c r="L775">
        <v>23.093787407279329</v>
      </c>
      <c r="M775">
        <v>50.795886472317271</v>
      </c>
      <c r="N775">
        <v>56.532485893032934</v>
      </c>
      <c r="O775">
        <v>115.93694671372432</v>
      </c>
      <c r="P775">
        <v>16.821005006535977</v>
      </c>
      <c r="Q775">
        <v>30.802072635483327</v>
      </c>
      <c r="R775">
        <v>64.550332696158733</v>
      </c>
      <c r="S775">
        <v>18.454823379800342</v>
      </c>
      <c r="T775">
        <v>42.332251067524787</v>
      </c>
      <c r="U775">
        <v>45.178346435898042</v>
      </c>
      <c r="V775">
        <v>28.831066282372486</v>
      </c>
      <c r="W775">
        <v>58.224361814077596</v>
      </c>
      <c r="X775">
        <v>10.454059168600336</v>
      </c>
      <c r="Y775">
        <v>7.5340575975693111</v>
      </c>
      <c r="Z775">
        <v>47.213499366562182</v>
      </c>
      <c r="AA775">
        <v>41.430338535018649</v>
      </c>
      <c r="AB775">
        <v>43.404669342306143</v>
      </c>
      <c r="AC775">
        <v>139.982193877539</v>
      </c>
      <c r="AD775">
        <v>11.809042153803315</v>
      </c>
      <c r="AE775">
        <v>29.253837174314686</v>
      </c>
      <c r="AF775">
        <v>21.816553269657827</v>
      </c>
    </row>
    <row r="776" spans="2:32" x14ac:dyDescent="0.25">
      <c r="B776" s="193">
        <v>2041</v>
      </c>
      <c r="C776" s="193" t="s">
        <v>130</v>
      </c>
      <c r="D776" s="193" t="s">
        <v>119</v>
      </c>
      <c r="E776" s="193" t="s">
        <v>127</v>
      </c>
      <c r="F776">
        <v>16.795475427047354</v>
      </c>
      <c r="G776">
        <v>137.98644369873884</v>
      </c>
      <c r="H776">
        <v>39.241713526049622</v>
      </c>
      <c r="I776">
        <v>100.27147776371017</v>
      </c>
      <c r="J776">
        <v>47.889940840709606</v>
      </c>
      <c r="K776">
        <v>119.57575704888885</v>
      </c>
      <c r="L776">
        <v>28.864384505972684</v>
      </c>
      <c r="M776">
        <v>59.206929477160124</v>
      </c>
      <c r="N776">
        <v>76.938222762376327</v>
      </c>
      <c r="O776">
        <v>211.53189651020716</v>
      </c>
      <c r="P776">
        <v>22.103918483667542</v>
      </c>
      <c r="Q776">
        <v>50.138374406476181</v>
      </c>
      <c r="R776">
        <v>93.935601519287346</v>
      </c>
      <c r="S776">
        <v>31.011653218068034</v>
      </c>
      <c r="T776">
        <v>71.79500702364011</v>
      </c>
      <c r="U776">
        <v>35.885128214766148</v>
      </c>
      <c r="V776">
        <v>44.378773427182679</v>
      </c>
      <c r="W776">
        <v>93.250460622468282</v>
      </c>
      <c r="X776">
        <v>18.373007088620369</v>
      </c>
      <c r="Y776">
        <v>13.299276023240765</v>
      </c>
      <c r="Z776">
        <v>88.19508645382146</v>
      </c>
      <c r="AA776">
        <v>45.042496658346487</v>
      </c>
      <c r="AB776">
        <v>59.296053612336188</v>
      </c>
      <c r="AC776">
        <v>204.60132146130098</v>
      </c>
      <c r="AD776">
        <v>23.90598580698731</v>
      </c>
      <c r="AE776">
        <v>46.125880865791203</v>
      </c>
      <c r="AF776">
        <v>32.375129450327876</v>
      </c>
    </row>
    <row r="777" spans="2:32" x14ac:dyDescent="0.25">
      <c r="B777" s="193">
        <v>2041</v>
      </c>
      <c r="C777" s="193" t="s">
        <v>130</v>
      </c>
      <c r="D777" s="193" t="s">
        <v>119</v>
      </c>
      <c r="E777" s="193" t="s">
        <v>128</v>
      </c>
      <c r="F777">
        <v>8.9335461874688384</v>
      </c>
      <c r="G777">
        <v>61.185082668291869</v>
      </c>
      <c r="H777">
        <v>17.354795330493626</v>
      </c>
      <c r="I777">
        <v>44.385883965133594</v>
      </c>
      <c r="J777">
        <v>26.601986028647655</v>
      </c>
      <c r="K777">
        <v>56.243853483638226</v>
      </c>
      <c r="L777">
        <v>30.270171811671933</v>
      </c>
      <c r="M777">
        <v>24.983919830194747</v>
      </c>
      <c r="N777">
        <v>78.27244446124071</v>
      </c>
      <c r="O777">
        <v>178.23335252023497</v>
      </c>
      <c r="P777">
        <v>10.123371952166954</v>
      </c>
      <c r="Q777">
        <v>25.930074834525097</v>
      </c>
      <c r="R777">
        <v>47.124407875321609</v>
      </c>
      <c r="S777">
        <v>28.049143907875816</v>
      </c>
      <c r="T777">
        <v>36.540212691185104</v>
      </c>
      <c r="U777">
        <v>31.121997256230117</v>
      </c>
      <c r="V777">
        <v>23.192795679153694</v>
      </c>
      <c r="W777">
        <v>84.934338967239697</v>
      </c>
      <c r="X777">
        <v>9.0287337106920731</v>
      </c>
      <c r="Y777">
        <v>13.635374325087385</v>
      </c>
      <c r="Z777">
        <v>80.148761887344278</v>
      </c>
      <c r="AA777">
        <v>22.579794287064352</v>
      </c>
      <c r="AB777">
        <v>62.426501728243316</v>
      </c>
      <c r="AC777">
        <v>196.11933053476906</v>
      </c>
      <c r="AD777">
        <v>12.288729494442631</v>
      </c>
      <c r="AE777">
        <v>21.963891838856984</v>
      </c>
      <c r="AF777">
        <v>34.371785257940743</v>
      </c>
    </row>
    <row r="778" spans="2:32" x14ac:dyDescent="0.25">
      <c r="B778" s="193">
        <v>2041</v>
      </c>
      <c r="C778" s="193" t="s">
        <v>130</v>
      </c>
      <c r="D778" s="193" t="s">
        <v>119</v>
      </c>
      <c r="E778" s="193" t="s">
        <v>543</v>
      </c>
      <c r="F778">
        <v>2.8237589931302529</v>
      </c>
      <c r="G778">
        <v>13.882217942426552</v>
      </c>
      <c r="H778">
        <v>3.7043595989509992</v>
      </c>
      <c r="I778">
        <v>11.255374017446155</v>
      </c>
      <c r="J778">
        <v>5.9011248878345661</v>
      </c>
      <c r="K778">
        <v>14.883806194336024</v>
      </c>
      <c r="L778">
        <v>4.7091637032808036</v>
      </c>
      <c r="M778">
        <v>11.560884535680458</v>
      </c>
      <c r="N778">
        <v>10.316978191500768</v>
      </c>
      <c r="O778">
        <v>14.291804839200049</v>
      </c>
      <c r="P778">
        <v>4.737633958157252</v>
      </c>
      <c r="Q778">
        <v>12.78333533449581</v>
      </c>
      <c r="R778">
        <v>25.097600842411524</v>
      </c>
      <c r="S778">
        <v>5.2754032708917498</v>
      </c>
      <c r="T778">
        <v>17.447187096633549</v>
      </c>
      <c r="U778">
        <v>4.7593851619680958</v>
      </c>
      <c r="V778">
        <v>10.750616673335138</v>
      </c>
      <c r="W778">
        <v>7.6750583342266356</v>
      </c>
      <c r="X778">
        <v>3.9151545680898119</v>
      </c>
      <c r="Y778">
        <v>2.3926196403570454</v>
      </c>
      <c r="Z778">
        <v>6.5806179787437271</v>
      </c>
      <c r="AA778">
        <v>11.886037849195787</v>
      </c>
      <c r="AB778">
        <v>11.982844438471602</v>
      </c>
      <c r="AC778">
        <v>29.633105371278081</v>
      </c>
      <c r="AD778">
        <v>6.7464465023013176</v>
      </c>
      <c r="AE778">
        <v>12.219000803543789</v>
      </c>
      <c r="AF778">
        <v>5.6436305921791341</v>
      </c>
    </row>
    <row r="779" spans="2:32" x14ac:dyDescent="0.25">
      <c r="B779" s="193">
        <v>2041</v>
      </c>
      <c r="C779" s="193" t="s">
        <v>130</v>
      </c>
      <c r="D779" s="193" t="s">
        <v>119</v>
      </c>
      <c r="E779" s="193" t="s">
        <v>544</v>
      </c>
      <c r="F779">
        <v>1.6709862288178399</v>
      </c>
      <c r="G779">
        <v>8.7402805253440938</v>
      </c>
      <c r="H779">
        <v>4.2920356991829447</v>
      </c>
      <c r="I779">
        <v>8.1317506108396369</v>
      </c>
      <c r="J779">
        <v>5.400098980787412</v>
      </c>
      <c r="K779">
        <v>12.312656908599829</v>
      </c>
      <c r="L779">
        <v>1.980440384844635</v>
      </c>
      <c r="M779">
        <v>6.7962273122122694</v>
      </c>
      <c r="N779">
        <v>6.0298384800852611</v>
      </c>
      <c r="O779">
        <v>9.0691738287419703</v>
      </c>
      <c r="P779">
        <v>4.1445165653427063</v>
      </c>
      <c r="Q779">
        <v>7.3493013568082688</v>
      </c>
      <c r="R779">
        <v>15.59562658647239</v>
      </c>
      <c r="S779">
        <v>4.4561959521804155</v>
      </c>
      <c r="T779">
        <v>10.358422682260171</v>
      </c>
      <c r="U779">
        <v>2.2452665067694775</v>
      </c>
      <c r="V779">
        <v>7.7840720353971005</v>
      </c>
      <c r="W779">
        <v>5.7525901365763703</v>
      </c>
      <c r="X779">
        <v>2.7546695590589114</v>
      </c>
      <c r="Y779">
        <v>1.0708678309732496</v>
      </c>
      <c r="Z779">
        <v>4.7257023067488513</v>
      </c>
      <c r="AA779">
        <v>13.122278485736352</v>
      </c>
      <c r="AB779">
        <v>5.8839048934766476</v>
      </c>
      <c r="AC779">
        <v>20.642141203573715</v>
      </c>
      <c r="AD779">
        <v>6.8747961895383654</v>
      </c>
      <c r="AE779">
        <v>7.0127496621512631</v>
      </c>
      <c r="AF779">
        <v>3.492117418516453</v>
      </c>
    </row>
    <row r="780" spans="2:32" x14ac:dyDescent="0.25">
      <c r="B780" s="193">
        <v>2041</v>
      </c>
      <c r="C780" s="193" t="s">
        <v>130</v>
      </c>
      <c r="D780" s="193" t="s">
        <v>121</v>
      </c>
      <c r="E780" s="193" t="s">
        <v>542</v>
      </c>
      <c r="F780">
        <v>2.0655474569108616</v>
      </c>
      <c r="G780">
        <v>65.946536836154792</v>
      </c>
      <c r="H780">
        <v>9.8175571794811987</v>
      </c>
      <c r="I780">
        <v>36.060381973720851</v>
      </c>
      <c r="J780">
        <v>4.7810404797598105</v>
      </c>
      <c r="K780">
        <v>42.467284463546434</v>
      </c>
      <c r="L780">
        <v>13.713779357861672</v>
      </c>
      <c r="M780">
        <v>7.0750387923990505</v>
      </c>
      <c r="N780">
        <v>52.125568855352981</v>
      </c>
      <c r="O780">
        <v>75.866191676892697</v>
      </c>
      <c r="P780">
        <v>2.2798728744851076</v>
      </c>
      <c r="Q780">
        <v>1.9761669192004832</v>
      </c>
      <c r="R780">
        <v>30.468374725390895</v>
      </c>
      <c r="S780">
        <v>2.0435509418968594</v>
      </c>
      <c r="T780">
        <v>3.3444810252413641</v>
      </c>
      <c r="U780">
        <v>81.753542809616434</v>
      </c>
      <c r="V780">
        <v>5.3096475815497115</v>
      </c>
      <c r="W780">
        <v>39.568529433805281</v>
      </c>
      <c r="X780">
        <v>0.72159101563802397</v>
      </c>
      <c r="Y780">
        <v>2.0070191354481302</v>
      </c>
      <c r="Z780">
        <v>30.267388160686636</v>
      </c>
      <c r="AA780">
        <v>9.689956052645055</v>
      </c>
      <c r="AB780">
        <v>26.161579923851679</v>
      </c>
      <c r="AC780">
        <v>110.36726523468262</v>
      </c>
      <c r="AD780">
        <v>1.3167260537608252</v>
      </c>
      <c r="AE780">
        <v>4.9576823326220643</v>
      </c>
      <c r="AF780">
        <v>12.579910357306916</v>
      </c>
    </row>
    <row r="781" spans="2:32" x14ac:dyDescent="0.25">
      <c r="B781" s="193">
        <v>2041</v>
      </c>
      <c r="C781" s="193" t="s">
        <v>130</v>
      </c>
      <c r="D781" s="193" t="s">
        <v>121</v>
      </c>
      <c r="E781" s="193" t="s">
        <v>123</v>
      </c>
      <c r="F781">
        <v>3.7206878424856491</v>
      </c>
      <c r="G781">
        <v>123.32292588494059</v>
      </c>
      <c r="H781">
        <v>15.776644988081751</v>
      </c>
      <c r="I781">
        <v>66.225077377346878</v>
      </c>
      <c r="J781">
        <v>13.181367278034308</v>
      </c>
      <c r="K781">
        <v>71.327160593321068</v>
      </c>
      <c r="L781">
        <v>24.831071467094926</v>
      </c>
      <c r="M781">
        <v>72.414609733903262</v>
      </c>
      <c r="N781">
        <v>93.237195585192595</v>
      </c>
      <c r="O781">
        <v>202.20856127305186</v>
      </c>
      <c r="P781">
        <v>12.720434726328545</v>
      </c>
      <c r="Q781">
        <v>20.086627381642685</v>
      </c>
      <c r="R781">
        <v>110.98852735199702</v>
      </c>
      <c r="S781">
        <v>13.119291140166476</v>
      </c>
      <c r="T781">
        <v>32.55706744716116</v>
      </c>
      <c r="U781">
        <v>125.13647388986352</v>
      </c>
      <c r="V781">
        <v>37.799087845197505</v>
      </c>
      <c r="W781">
        <v>94.938964314514237</v>
      </c>
      <c r="X781">
        <v>9.6869174476949933</v>
      </c>
      <c r="Y781">
        <v>8.6020728962060176</v>
      </c>
      <c r="Z781">
        <v>94.040826999337327</v>
      </c>
      <c r="AA781">
        <v>71.4547630768445</v>
      </c>
      <c r="AB781">
        <v>58.289512147524576</v>
      </c>
      <c r="AC781">
        <v>189.17641482394524</v>
      </c>
      <c r="AD781">
        <v>9.8391950134626267</v>
      </c>
      <c r="AE781">
        <v>36.021292780472763</v>
      </c>
      <c r="AF781">
        <v>26.688857002559804</v>
      </c>
    </row>
    <row r="782" spans="2:32" x14ac:dyDescent="0.25">
      <c r="B782" s="193">
        <v>2041</v>
      </c>
      <c r="C782" s="193" t="s">
        <v>130</v>
      </c>
      <c r="D782" s="193" t="s">
        <v>121</v>
      </c>
      <c r="E782" s="193" t="s">
        <v>124</v>
      </c>
      <c r="F782">
        <v>5.7459713790382718</v>
      </c>
      <c r="G782">
        <v>108.60181268547323</v>
      </c>
      <c r="H782">
        <v>15.729059954813076</v>
      </c>
      <c r="I782">
        <v>69.085877653432561</v>
      </c>
      <c r="J782">
        <v>18.69357609795227</v>
      </c>
      <c r="K782">
        <v>60.815742762498466</v>
      </c>
      <c r="L782">
        <v>27.011297194820276</v>
      </c>
      <c r="M782">
        <v>57.436340858381399</v>
      </c>
      <c r="N782">
        <v>68.209560742734652</v>
      </c>
      <c r="O782">
        <v>139.10151711709761</v>
      </c>
      <c r="P782">
        <v>13.393338702900405</v>
      </c>
      <c r="Q782">
        <v>22.549040598862629</v>
      </c>
      <c r="R782">
        <v>77.175225439928766</v>
      </c>
      <c r="S782">
        <v>17.277617461183407</v>
      </c>
      <c r="T782">
        <v>39.474432597551903</v>
      </c>
      <c r="U782">
        <v>66.446695394904111</v>
      </c>
      <c r="V782">
        <v>28.816772958151304</v>
      </c>
      <c r="W782">
        <v>88.603094643664718</v>
      </c>
      <c r="X782">
        <v>9.2472639285535116</v>
      </c>
      <c r="Y782">
        <v>10.058903761831694</v>
      </c>
      <c r="Z782">
        <v>58.997720151844888</v>
      </c>
      <c r="AA782">
        <v>53.10020302782123</v>
      </c>
      <c r="AB782">
        <v>40.539299788942451</v>
      </c>
      <c r="AC782">
        <v>147.51753421142072</v>
      </c>
      <c r="AD782">
        <v>9.0826388814746188</v>
      </c>
      <c r="AE782">
        <v>30.761077168666478</v>
      </c>
      <c r="AF782">
        <v>29.718402980037467</v>
      </c>
    </row>
    <row r="783" spans="2:32" x14ac:dyDescent="0.25">
      <c r="B783" s="193">
        <v>2041</v>
      </c>
      <c r="C783" s="193" t="s">
        <v>130</v>
      </c>
      <c r="D783" s="193" t="s">
        <v>121</v>
      </c>
      <c r="E783" s="193" t="s">
        <v>125</v>
      </c>
      <c r="F783">
        <v>2.9681261314400658</v>
      </c>
      <c r="G783">
        <v>46.577648157476894</v>
      </c>
      <c r="H783">
        <v>7.9781225530303264</v>
      </c>
      <c r="I783">
        <v>27.470832144797239</v>
      </c>
      <c r="J783">
        <v>9.0533699627251298</v>
      </c>
      <c r="K783">
        <v>22.984816836926214</v>
      </c>
      <c r="L783">
        <v>9.8920674138909543</v>
      </c>
      <c r="M783">
        <v>13.420457016806068</v>
      </c>
      <c r="N783">
        <v>24.765385477476066</v>
      </c>
      <c r="O783">
        <v>46.506219717329742</v>
      </c>
      <c r="P783">
        <v>4.1324105680223973</v>
      </c>
      <c r="Q783">
        <v>6.6706600766296891</v>
      </c>
      <c r="R783">
        <v>18.76427782805937</v>
      </c>
      <c r="S783">
        <v>6.1133941010254711</v>
      </c>
      <c r="T783">
        <v>11.101208879924609</v>
      </c>
      <c r="U783">
        <v>23.226702863300076</v>
      </c>
      <c r="V783">
        <v>8.4732415851499301</v>
      </c>
      <c r="W783">
        <v>27.334869120707825</v>
      </c>
      <c r="X783">
        <v>2.582702310018985</v>
      </c>
      <c r="Y783">
        <v>3.1774532009853322</v>
      </c>
      <c r="Z783">
        <v>19.281225054896591</v>
      </c>
      <c r="AA783">
        <v>11.880224104666441</v>
      </c>
      <c r="AB783">
        <v>16.577131083024746</v>
      </c>
      <c r="AC783">
        <v>53.983631592762798</v>
      </c>
      <c r="AD783">
        <v>2.5921041104895584</v>
      </c>
      <c r="AE783">
        <v>7.4902816980014517</v>
      </c>
      <c r="AF783">
        <v>9.3867878169015313</v>
      </c>
    </row>
    <row r="784" spans="2:32" x14ac:dyDescent="0.25">
      <c r="B784" s="193">
        <v>2041</v>
      </c>
      <c r="C784" s="193" t="s">
        <v>130</v>
      </c>
      <c r="D784" s="193" t="s">
        <v>121</v>
      </c>
      <c r="E784" s="193" t="s">
        <v>126</v>
      </c>
      <c r="F784">
        <v>0.44615609977556347</v>
      </c>
      <c r="G784">
        <v>4.5326971068868467</v>
      </c>
      <c r="H784">
        <v>1.1011148925231422</v>
      </c>
      <c r="I784">
        <v>2.8403792956233578</v>
      </c>
      <c r="J784">
        <v>1.1911923303905869</v>
      </c>
      <c r="K784">
        <v>3.0078690129049468</v>
      </c>
      <c r="L784">
        <v>0.89366283675581326</v>
      </c>
      <c r="M784">
        <v>4.8682740808021032</v>
      </c>
      <c r="N784">
        <v>2.1876438377579088</v>
      </c>
      <c r="O784">
        <v>7.3333917200439522</v>
      </c>
      <c r="P784">
        <v>1.6121239016271423</v>
      </c>
      <c r="Q784">
        <v>2.9520684106581845</v>
      </c>
      <c r="R784">
        <v>6.1864992107800152</v>
      </c>
      <c r="S784">
        <v>0.71414833446597692</v>
      </c>
      <c r="T784">
        <v>4.0571198765543794</v>
      </c>
      <c r="U784">
        <v>1.7482714517028628</v>
      </c>
      <c r="V784">
        <v>2.7631673045189089</v>
      </c>
      <c r="W784">
        <v>3.6828816432997789</v>
      </c>
      <c r="X784">
        <v>1.0019162736219667</v>
      </c>
      <c r="Y784">
        <v>0.29154625727624117</v>
      </c>
      <c r="Z784">
        <v>2.9864085189683629</v>
      </c>
      <c r="AA784">
        <v>3.9706806447566816</v>
      </c>
      <c r="AB784">
        <v>1.6796352737129108</v>
      </c>
      <c r="AC784">
        <v>5.4169063856746309</v>
      </c>
      <c r="AD784">
        <v>1.1317777447941739</v>
      </c>
      <c r="AE784">
        <v>2.8036856361850262</v>
      </c>
      <c r="AF784">
        <v>0.84423756655226012</v>
      </c>
    </row>
    <row r="785" spans="2:32" x14ac:dyDescent="0.25">
      <c r="B785" s="193">
        <v>2041</v>
      </c>
      <c r="C785" s="193" t="s">
        <v>130</v>
      </c>
      <c r="D785" s="193" t="s">
        <v>121</v>
      </c>
      <c r="E785" s="193" t="s">
        <v>127</v>
      </c>
      <c r="F785">
        <v>0.18528722814732804</v>
      </c>
      <c r="G785">
        <v>1.5222626942535655</v>
      </c>
      <c r="H785">
        <v>0.43291351641550319</v>
      </c>
      <c r="I785">
        <v>1.1061922157413135</v>
      </c>
      <c r="J785">
        <v>0.5283205249566757</v>
      </c>
      <c r="K785">
        <v>1.3191564998229965</v>
      </c>
      <c r="L785">
        <v>0.18663858866278504</v>
      </c>
      <c r="M785">
        <v>1.697807983211727</v>
      </c>
      <c r="N785">
        <v>0.49748648919298954</v>
      </c>
      <c r="O785">
        <v>5.0752335097686503</v>
      </c>
      <c r="P785">
        <v>0.63384826055384336</v>
      </c>
      <c r="Q785">
        <v>1.4377596184144636</v>
      </c>
      <c r="R785">
        <v>2.6936815601755715</v>
      </c>
      <c r="S785">
        <v>0.20052293813929323</v>
      </c>
      <c r="T785">
        <v>2.058781584451201</v>
      </c>
      <c r="U785">
        <v>0.23203507708959348</v>
      </c>
      <c r="V785">
        <v>1.2725982663715263</v>
      </c>
      <c r="W785">
        <v>2.2373356943342873</v>
      </c>
      <c r="X785">
        <v>0.52686127090408841</v>
      </c>
      <c r="Y785">
        <v>8.5993799961362694E-2</v>
      </c>
      <c r="Z785">
        <v>2.1160433275167039</v>
      </c>
      <c r="AA785">
        <v>1.2916310824703197</v>
      </c>
      <c r="AB785">
        <v>0.38341131982874144</v>
      </c>
      <c r="AC785">
        <v>1.3229626243433796</v>
      </c>
      <c r="AD785">
        <v>0.68552404098757691</v>
      </c>
      <c r="AE785">
        <v>1.3226980263657082</v>
      </c>
      <c r="AF785">
        <v>0.20933924529497044</v>
      </c>
    </row>
    <row r="786" spans="2:32" x14ac:dyDescent="0.25">
      <c r="B786" s="193">
        <v>2041</v>
      </c>
      <c r="C786" s="193" t="s">
        <v>130</v>
      </c>
      <c r="D786" s="193" t="s">
        <v>121</v>
      </c>
      <c r="E786" s="193" t="s">
        <v>128</v>
      </c>
      <c r="F786">
        <v>0</v>
      </c>
      <c r="G786">
        <v>0</v>
      </c>
      <c r="H786">
        <v>0</v>
      </c>
      <c r="I786">
        <v>0</v>
      </c>
      <c r="J786">
        <v>0</v>
      </c>
      <c r="K786">
        <v>0</v>
      </c>
      <c r="L786">
        <v>0.54940159312496983</v>
      </c>
      <c r="M786">
        <v>1.7619537858135643</v>
      </c>
      <c r="N786">
        <v>1.4206396300733835</v>
      </c>
      <c r="O786">
        <v>9.2301200723376358</v>
      </c>
      <c r="P786">
        <v>0.71393574977623442</v>
      </c>
      <c r="Q786">
        <v>1.8286799602160102</v>
      </c>
      <c r="R786">
        <v>3.3233787742064758</v>
      </c>
      <c r="S786">
        <v>0.50909008527121902</v>
      </c>
      <c r="T786">
        <v>2.5769441514079894</v>
      </c>
      <c r="U786">
        <v>0.56486216795144617</v>
      </c>
      <c r="V786">
        <v>1.635637419116982</v>
      </c>
      <c r="W786">
        <v>4.3984705210728992</v>
      </c>
      <c r="X786">
        <v>0.6367380159229582</v>
      </c>
      <c r="Y786">
        <v>0.24748113171163885</v>
      </c>
      <c r="Z786">
        <v>4.1506411982313898</v>
      </c>
      <c r="AA786">
        <v>1.5924064076967706</v>
      </c>
      <c r="AB786">
        <v>1.1330368296585227</v>
      </c>
      <c r="AC786">
        <v>3.5595527276412025</v>
      </c>
      <c r="AD786">
        <v>0.86664436976794534</v>
      </c>
      <c r="AE786">
        <v>1.5489708036087648</v>
      </c>
      <c r="AF786">
        <v>0.62384560275209644</v>
      </c>
    </row>
    <row r="787" spans="2:32" x14ac:dyDescent="0.25">
      <c r="B787" s="193">
        <v>2041</v>
      </c>
      <c r="C787" s="193" t="s">
        <v>130</v>
      </c>
      <c r="D787" s="193" t="s">
        <v>121</v>
      </c>
      <c r="E787" s="193" t="s">
        <v>543</v>
      </c>
      <c r="F787">
        <v>0</v>
      </c>
      <c r="G787">
        <v>0</v>
      </c>
      <c r="H787">
        <v>0</v>
      </c>
      <c r="I787">
        <v>0</v>
      </c>
      <c r="J787">
        <v>0</v>
      </c>
      <c r="K787">
        <v>0</v>
      </c>
      <c r="L787">
        <v>0</v>
      </c>
      <c r="M787">
        <v>0</v>
      </c>
      <c r="N787">
        <v>0</v>
      </c>
      <c r="O787">
        <v>0</v>
      </c>
      <c r="P787">
        <v>0</v>
      </c>
      <c r="Q787">
        <v>0</v>
      </c>
      <c r="R787">
        <v>0</v>
      </c>
      <c r="S787">
        <v>0</v>
      </c>
      <c r="T787">
        <v>0</v>
      </c>
      <c r="U787">
        <v>0</v>
      </c>
      <c r="V787">
        <v>0</v>
      </c>
      <c r="W787">
        <v>0</v>
      </c>
      <c r="X787">
        <v>0</v>
      </c>
      <c r="Y787">
        <v>0</v>
      </c>
      <c r="Z787">
        <v>0</v>
      </c>
      <c r="AA787">
        <v>0</v>
      </c>
      <c r="AB787">
        <v>0</v>
      </c>
      <c r="AC787">
        <v>0</v>
      </c>
      <c r="AD787">
        <v>0</v>
      </c>
      <c r="AE787">
        <v>0</v>
      </c>
      <c r="AF787">
        <v>0</v>
      </c>
    </row>
    <row r="788" spans="2:32" x14ac:dyDescent="0.25">
      <c r="B788" s="193">
        <v>2041</v>
      </c>
      <c r="C788" s="193" t="s">
        <v>130</v>
      </c>
      <c r="D788" s="193" t="s">
        <v>121</v>
      </c>
      <c r="E788" s="193" t="s">
        <v>544</v>
      </c>
      <c r="F788">
        <v>0</v>
      </c>
      <c r="G788">
        <v>0</v>
      </c>
      <c r="H788">
        <v>0</v>
      </c>
      <c r="I788">
        <v>0</v>
      </c>
      <c r="J788">
        <v>0</v>
      </c>
      <c r="K788">
        <v>0</v>
      </c>
      <c r="L788">
        <v>0</v>
      </c>
      <c r="M788">
        <v>0</v>
      </c>
      <c r="N788">
        <v>0</v>
      </c>
      <c r="O788">
        <v>0</v>
      </c>
      <c r="P788">
        <v>0</v>
      </c>
      <c r="Q788">
        <v>0</v>
      </c>
      <c r="R788">
        <v>0</v>
      </c>
      <c r="S788">
        <v>0</v>
      </c>
      <c r="T788">
        <v>0</v>
      </c>
      <c r="U788">
        <v>0</v>
      </c>
      <c r="V788">
        <v>0</v>
      </c>
      <c r="W788">
        <v>0</v>
      </c>
      <c r="X788">
        <v>0</v>
      </c>
      <c r="Y788">
        <v>0</v>
      </c>
      <c r="Z788">
        <v>0</v>
      </c>
      <c r="AA788">
        <v>0</v>
      </c>
      <c r="AB788">
        <v>0</v>
      </c>
      <c r="AC788">
        <v>0</v>
      </c>
      <c r="AD788">
        <v>0</v>
      </c>
      <c r="AE788">
        <v>0</v>
      </c>
      <c r="AF788">
        <v>0</v>
      </c>
    </row>
    <row r="789" spans="2:32" x14ac:dyDescent="0.25">
      <c r="B789" s="193">
        <v>2041</v>
      </c>
      <c r="C789" s="193" t="s">
        <v>130</v>
      </c>
      <c r="D789" s="193" t="s">
        <v>131</v>
      </c>
      <c r="E789" s="193" t="s">
        <v>542</v>
      </c>
      <c r="F789">
        <v>0</v>
      </c>
      <c r="G789">
        <v>0</v>
      </c>
      <c r="H789">
        <v>0</v>
      </c>
      <c r="I789">
        <v>0</v>
      </c>
      <c r="J789">
        <v>0</v>
      </c>
      <c r="K789">
        <v>0</v>
      </c>
      <c r="L789">
        <v>0</v>
      </c>
      <c r="M789">
        <v>0</v>
      </c>
      <c r="N789">
        <v>0</v>
      </c>
      <c r="O789">
        <v>0</v>
      </c>
      <c r="P789">
        <v>0</v>
      </c>
      <c r="Q789">
        <v>0</v>
      </c>
      <c r="R789">
        <v>0</v>
      </c>
      <c r="S789">
        <v>0</v>
      </c>
      <c r="T789">
        <v>0</v>
      </c>
      <c r="U789">
        <v>0</v>
      </c>
      <c r="V789">
        <v>0</v>
      </c>
      <c r="W789">
        <v>0</v>
      </c>
      <c r="X789">
        <v>0</v>
      </c>
      <c r="Y789">
        <v>0</v>
      </c>
      <c r="Z789">
        <v>0</v>
      </c>
      <c r="AA789">
        <v>0</v>
      </c>
      <c r="AB789">
        <v>0</v>
      </c>
      <c r="AC789">
        <v>0</v>
      </c>
      <c r="AD789">
        <v>0</v>
      </c>
      <c r="AE789">
        <v>0</v>
      </c>
      <c r="AF789">
        <v>0</v>
      </c>
    </row>
    <row r="790" spans="2:32" x14ac:dyDescent="0.25">
      <c r="B790" s="193">
        <v>2041</v>
      </c>
      <c r="C790" s="193" t="s">
        <v>130</v>
      </c>
      <c r="D790" s="193" t="s">
        <v>131</v>
      </c>
      <c r="E790" s="193" t="s">
        <v>123</v>
      </c>
      <c r="F790">
        <v>0</v>
      </c>
      <c r="G790">
        <v>0</v>
      </c>
      <c r="H790">
        <v>0</v>
      </c>
      <c r="I790">
        <v>0</v>
      </c>
      <c r="J790">
        <v>0</v>
      </c>
      <c r="K790">
        <v>0</v>
      </c>
      <c r="L790">
        <v>0</v>
      </c>
      <c r="M790">
        <v>0</v>
      </c>
      <c r="N790">
        <v>0</v>
      </c>
      <c r="O790">
        <v>0</v>
      </c>
      <c r="P790">
        <v>0</v>
      </c>
      <c r="Q790">
        <v>0</v>
      </c>
      <c r="R790">
        <v>0</v>
      </c>
      <c r="S790">
        <v>0</v>
      </c>
      <c r="T790">
        <v>0</v>
      </c>
      <c r="U790">
        <v>0</v>
      </c>
      <c r="V790">
        <v>0</v>
      </c>
      <c r="W790">
        <v>0</v>
      </c>
      <c r="X790">
        <v>0</v>
      </c>
      <c r="Y790">
        <v>0</v>
      </c>
      <c r="Z790">
        <v>0</v>
      </c>
      <c r="AA790">
        <v>0</v>
      </c>
      <c r="AB790">
        <v>0</v>
      </c>
      <c r="AC790">
        <v>0</v>
      </c>
      <c r="AD790">
        <v>0</v>
      </c>
      <c r="AE790">
        <v>0</v>
      </c>
      <c r="AF790">
        <v>0</v>
      </c>
    </row>
    <row r="791" spans="2:32" x14ac:dyDescent="0.25">
      <c r="B791" s="193">
        <v>2041</v>
      </c>
      <c r="C791" s="193" t="s">
        <v>130</v>
      </c>
      <c r="D791" s="193" t="s">
        <v>131</v>
      </c>
      <c r="E791" s="193" t="s">
        <v>124</v>
      </c>
      <c r="F791">
        <v>0</v>
      </c>
      <c r="G791">
        <v>0</v>
      </c>
      <c r="H791">
        <v>0</v>
      </c>
      <c r="I791">
        <v>0</v>
      </c>
      <c r="J791">
        <v>0</v>
      </c>
      <c r="K791">
        <v>0</v>
      </c>
      <c r="L791">
        <v>0</v>
      </c>
      <c r="M791">
        <v>0</v>
      </c>
      <c r="N791">
        <v>0</v>
      </c>
      <c r="O791">
        <v>0</v>
      </c>
      <c r="P791">
        <v>0</v>
      </c>
      <c r="Q791">
        <v>0</v>
      </c>
      <c r="R791">
        <v>0</v>
      </c>
      <c r="S791">
        <v>0</v>
      </c>
      <c r="T791">
        <v>0</v>
      </c>
      <c r="U791">
        <v>0</v>
      </c>
      <c r="V791">
        <v>0</v>
      </c>
      <c r="W791">
        <v>0</v>
      </c>
      <c r="X791">
        <v>0</v>
      </c>
      <c r="Y791">
        <v>0</v>
      </c>
      <c r="Z791">
        <v>0</v>
      </c>
      <c r="AA791">
        <v>0</v>
      </c>
      <c r="AB791">
        <v>0</v>
      </c>
      <c r="AC791">
        <v>0</v>
      </c>
      <c r="AD791">
        <v>0</v>
      </c>
      <c r="AE791">
        <v>0</v>
      </c>
      <c r="AF791">
        <v>0</v>
      </c>
    </row>
    <row r="792" spans="2:32" x14ac:dyDescent="0.25">
      <c r="B792" s="193">
        <v>2041</v>
      </c>
      <c r="C792" s="193" t="s">
        <v>130</v>
      </c>
      <c r="D792" s="193" t="s">
        <v>131</v>
      </c>
      <c r="E792" s="193" t="s">
        <v>125</v>
      </c>
      <c r="F792">
        <v>0</v>
      </c>
      <c r="G792">
        <v>0</v>
      </c>
      <c r="H792">
        <v>0</v>
      </c>
      <c r="I792">
        <v>0</v>
      </c>
      <c r="J792">
        <v>0</v>
      </c>
      <c r="K792">
        <v>0</v>
      </c>
      <c r="L792">
        <v>0</v>
      </c>
      <c r="M792">
        <v>0</v>
      </c>
      <c r="N792">
        <v>0</v>
      </c>
      <c r="O792">
        <v>0</v>
      </c>
      <c r="P792">
        <v>0</v>
      </c>
      <c r="Q792">
        <v>0</v>
      </c>
      <c r="R792">
        <v>0</v>
      </c>
      <c r="S792">
        <v>0</v>
      </c>
      <c r="T792">
        <v>0</v>
      </c>
      <c r="U792">
        <v>0</v>
      </c>
      <c r="V792">
        <v>0</v>
      </c>
      <c r="W792">
        <v>0</v>
      </c>
      <c r="X792">
        <v>0</v>
      </c>
      <c r="Y792">
        <v>0</v>
      </c>
      <c r="Z792">
        <v>0</v>
      </c>
      <c r="AA792">
        <v>0</v>
      </c>
      <c r="AB792">
        <v>0</v>
      </c>
      <c r="AC792">
        <v>0</v>
      </c>
      <c r="AD792">
        <v>0</v>
      </c>
      <c r="AE792">
        <v>0</v>
      </c>
      <c r="AF792">
        <v>0</v>
      </c>
    </row>
    <row r="793" spans="2:32" x14ac:dyDescent="0.25">
      <c r="B793" s="193">
        <v>2041</v>
      </c>
      <c r="C793" s="193" t="s">
        <v>130</v>
      </c>
      <c r="D793" s="193" t="s">
        <v>131</v>
      </c>
      <c r="E793" s="193" t="s">
        <v>126</v>
      </c>
      <c r="F793">
        <v>0</v>
      </c>
      <c r="G793">
        <v>0</v>
      </c>
      <c r="H793">
        <v>0</v>
      </c>
      <c r="I793">
        <v>0</v>
      </c>
      <c r="J793">
        <v>0</v>
      </c>
      <c r="K793">
        <v>0</v>
      </c>
      <c r="L793">
        <v>0</v>
      </c>
      <c r="M793">
        <v>0</v>
      </c>
      <c r="N793">
        <v>0</v>
      </c>
      <c r="O793">
        <v>0</v>
      </c>
      <c r="P793">
        <v>0</v>
      </c>
      <c r="Q793">
        <v>0</v>
      </c>
      <c r="R793">
        <v>0</v>
      </c>
      <c r="S793">
        <v>0</v>
      </c>
      <c r="T793">
        <v>0</v>
      </c>
      <c r="U793">
        <v>0</v>
      </c>
      <c r="V793">
        <v>0</v>
      </c>
      <c r="W793">
        <v>0</v>
      </c>
      <c r="X793">
        <v>0</v>
      </c>
      <c r="Y793">
        <v>0</v>
      </c>
      <c r="Z793">
        <v>0</v>
      </c>
      <c r="AA793">
        <v>0</v>
      </c>
      <c r="AB793">
        <v>0</v>
      </c>
      <c r="AC793">
        <v>0</v>
      </c>
      <c r="AD793">
        <v>0</v>
      </c>
      <c r="AE793">
        <v>0</v>
      </c>
      <c r="AF793">
        <v>0</v>
      </c>
    </row>
    <row r="794" spans="2:32" x14ac:dyDescent="0.25">
      <c r="B794" s="193">
        <v>2041</v>
      </c>
      <c r="C794" s="193" t="s">
        <v>130</v>
      </c>
      <c r="D794" s="193" t="s">
        <v>131</v>
      </c>
      <c r="E794" s="193" t="s">
        <v>127</v>
      </c>
      <c r="F794">
        <v>10.507153310722124</v>
      </c>
      <c r="G794">
        <v>86.323529514928325</v>
      </c>
      <c r="H794">
        <v>24.54939141107285</v>
      </c>
      <c r="I794">
        <v>62.729262659591441</v>
      </c>
      <c r="J794">
        <v>29.959672927413457</v>
      </c>
      <c r="K794">
        <v>74.80590930668356</v>
      </c>
      <c r="L794">
        <v>31.288968613417723</v>
      </c>
      <c r="M794">
        <v>59.003971913864397</v>
      </c>
      <c r="N794">
        <v>83.400968992981859</v>
      </c>
      <c r="O794">
        <v>157.12600657067495</v>
      </c>
      <c r="P794">
        <v>22.028147666394155</v>
      </c>
      <c r="Q794">
        <v>49.966503269313556</v>
      </c>
      <c r="R794">
        <v>93.613596291868376</v>
      </c>
      <c r="S794">
        <v>33.616606097716868</v>
      </c>
      <c r="T794">
        <v>71.548898336515279</v>
      </c>
      <c r="U794">
        <v>38.899448909709292</v>
      </c>
      <c r="V794">
        <v>44.226645833396397</v>
      </c>
      <c r="W794">
        <v>69.266492336191973</v>
      </c>
      <c r="X794">
        <v>18.310025596723207</v>
      </c>
      <c r="Y794">
        <v>14.416404063154522</v>
      </c>
      <c r="Z794">
        <v>65.511357683004135</v>
      </c>
      <c r="AA794">
        <v>44.888093863821233</v>
      </c>
      <c r="AB794">
        <v>64.276872420127873</v>
      </c>
      <c r="AC794">
        <v>221.78766098898691</v>
      </c>
      <c r="AD794">
        <v>23.824037618313884</v>
      </c>
      <c r="AE794">
        <v>45.967764299570682</v>
      </c>
      <c r="AF794">
        <v>35.094613190765784</v>
      </c>
    </row>
    <row r="795" spans="2:32" x14ac:dyDescent="0.25">
      <c r="B795" s="193">
        <v>2041</v>
      </c>
      <c r="C795" s="193" t="s">
        <v>130</v>
      </c>
      <c r="D795" s="193" t="s">
        <v>131</v>
      </c>
      <c r="E795" s="193" t="s">
        <v>128</v>
      </c>
      <c r="F795">
        <v>27.742092816888576</v>
      </c>
      <c r="G795">
        <v>190.00318650321802</v>
      </c>
      <c r="H795">
        <v>53.893306507107383</v>
      </c>
      <c r="I795">
        <v>137.83522096159513</v>
      </c>
      <c r="J795">
        <v>82.6093860191273</v>
      </c>
      <c r="K795">
        <v>174.65877166575254</v>
      </c>
      <c r="L795">
        <v>66.195813192588574</v>
      </c>
      <c r="M795">
        <v>121.38843169285337</v>
      </c>
      <c r="N795">
        <v>171.16877115595636</v>
      </c>
      <c r="O795">
        <v>401.01671058135207</v>
      </c>
      <c r="P795">
        <v>49.186046587925965</v>
      </c>
      <c r="Q795">
        <v>125.9854794297421</v>
      </c>
      <c r="R795">
        <v>228.96158830633942</v>
      </c>
      <c r="S795">
        <v>61.338795890872319</v>
      </c>
      <c r="T795">
        <v>177.53655721171447</v>
      </c>
      <c r="U795">
        <v>68.058613257004609</v>
      </c>
      <c r="V795">
        <v>112.6859641401318</v>
      </c>
      <c r="W795">
        <v>191.09829191019199</v>
      </c>
      <c r="X795">
        <v>43.867568930826359</v>
      </c>
      <c r="Y795">
        <v>29.818287694239846</v>
      </c>
      <c r="Z795">
        <v>180.33096721098732</v>
      </c>
      <c r="AA795">
        <v>109.70759732991935</v>
      </c>
      <c r="AB795">
        <v>136.51633933165164</v>
      </c>
      <c r="AC795">
        <v>428.88024053200934</v>
      </c>
      <c r="AD795">
        <v>59.706787844606772</v>
      </c>
      <c r="AE795">
        <v>106.71513526744806</v>
      </c>
      <c r="AF795">
        <v>75.165357176898837</v>
      </c>
    </row>
    <row r="796" spans="2:32" x14ac:dyDescent="0.25">
      <c r="B796" s="193">
        <v>2041</v>
      </c>
      <c r="C796" s="193" t="s">
        <v>130</v>
      </c>
      <c r="D796" s="193" t="s">
        <v>131</v>
      </c>
      <c r="E796" s="193" t="s">
        <v>543</v>
      </c>
      <c r="F796">
        <v>12.957463252134149</v>
      </c>
      <c r="G796">
        <v>63.701728541537754</v>
      </c>
      <c r="H796">
        <v>16.998300312764648</v>
      </c>
      <c r="I796">
        <v>51.64785506655906</v>
      </c>
      <c r="J796">
        <v>27.078659710830202</v>
      </c>
      <c r="K796">
        <v>68.297745056920178</v>
      </c>
      <c r="L796">
        <v>26.442102617848427</v>
      </c>
      <c r="M796">
        <v>24.736723651565597</v>
      </c>
      <c r="N796">
        <v>57.93015771690208</v>
      </c>
      <c r="O796">
        <v>144.93933854142256</v>
      </c>
      <c r="P796">
        <v>10.137073994945059</v>
      </c>
      <c r="Q796">
        <v>27.352390947143434</v>
      </c>
      <c r="R796">
        <v>53.701117283885445</v>
      </c>
      <c r="S796">
        <v>29.621555636783324</v>
      </c>
      <c r="T796">
        <v>37.331593821785603</v>
      </c>
      <c r="U796">
        <v>26.724097691262905</v>
      </c>
      <c r="V796">
        <v>23.00300058455278</v>
      </c>
      <c r="W796">
        <v>77.836066945055336</v>
      </c>
      <c r="X796">
        <v>8.3772220287383057</v>
      </c>
      <c r="Y796">
        <v>13.434634691447274</v>
      </c>
      <c r="Z796">
        <v>66.736876676122804</v>
      </c>
      <c r="AA796">
        <v>25.432451356136621</v>
      </c>
      <c r="AB796">
        <v>67.284049198594374</v>
      </c>
      <c r="AC796">
        <v>166.39082063912002</v>
      </c>
      <c r="AD796">
        <v>14.43531264778577</v>
      </c>
      <c r="AE796">
        <v>26.144889280976649</v>
      </c>
      <c r="AF796">
        <v>31.68916365164019</v>
      </c>
    </row>
    <row r="797" spans="2:32" x14ac:dyDescent="0.25">
      <c r="B797" s="193">
        <v>2041</v>
      </c>
      <c r="C797" s="193" t="s">
        <v>130</v>
      </c>
      <c r="D797" s="193" t="s">
        <v>131</v>
      </c>
      <c r="E797" s="193" t="s">
        <v>544</v>
      </c>
      <c r="F797">
        <v>7.6677020621818492</v>
      </c>
      <c r="G797">
        <v>40.106773983195168</v>
      </c>
      <c r="H797">
        <v>19.694986358365032</v>
      </c>
      <c r="I797">
        <v>37.314395446571211</v>
      </c>
      <c r="J797">
        <v>24.77958787264404</v>
      </c>
      <c r="K797">
        <v>56.499439158035358</v>
      </c>
      <c r="L797">
        <v>11.120235180635106</v>
      </c>
      <c r="M797">
        <v>14.541828211894883</v>
      </c>
      <c r="N797">
        <v>33.857733114774732</v>
      </c>
      <c r="O797">
        <v>91.974391663230747</v>
      </c>
      <c r="P797">
        <v>8.8679858906820268</v>
      </c>
      <c r="Q797">
        <v>15.72523591377101</v>
      </c>
      <c r="R797">
        <v>33.369825972392171</v>
      </c>
      <c r="S797">
        <v>25.021680722355043</v>
      </c>
      <c r="T797">
        <v>22.163826527837308</v>
      </c>
      <c r="U797">
        <v>12.607242202061213</v>
      </c>
      <c r="V797">
        <v>16.655510936833732</v>
      </c>
      <c r="W797">
        <v>58.339490265664693</v>
      </c>
      <c r="X797">
        <v>5.8941423922637286</v>
      </c>
      <c r="Y797">
        <v>6.0129566226419575</v>
      </c>
      <c r="Z797">
        <v>47.925379207892341</v>
      </c>
      <c r="AA797">
        <v>28.077624647034774</v>
      </c>
      <c r="AB797">
        <v>33.038311426416939</v>
      </c>
      <c r="AC797">
        <v>115.90627345928699</v>
      </c>
      <c r="AD797">
        <v>14.709941352375701</v>
      </c>
      <c r="AE797">
        <v>15.00511919264104</v>
      </c>
      <c r="AF797">
        <v>19.608349369901259</v>
      </c>
    </row>
    <row r="798" spans="2:32" x14ac:dyDescent="0.25">
      <c r="B798" s="193">
        <v>2041</v>
      </c>
      <c r="C798" s="193" t="s">
        <v>130</v>
      </c>
      <c r="D798" s="193" t="s">
        <v>132</v>
      </c>
      <c r="E798" s="193" t="s">
        <v>542</v>
      </c>
      <c r="F798">
        <v>0.50764192049840784</v>
      </c>
      <c r="G798">
        <v>16.207435223876008</v>
      </c>
      <c r="H798">
        <v>2.4128245344932981</v>
      </c>
      <c r="I798">
        <v>8.8624260351892747</v>
      </c>
      <c r="J798">
        <v>1.1750185467806653</v>
      </c>
      <c r="K798">
        <v>10.437026644581831</v>
      </c>
      <c r="L798">
        <v>1.6725144661181668</v>
      </c>
      <c r="M798">
        <v>6.7887784403126519</v>
      </c>
      <c r="N798">
        <v>6.3571657156084029</v>
      </c>
      <c r="O798">
        <v>27.58539171645841</v>
      </c>
      <c r="P798">
        <v>2.187627837968348</v>
      </c>
      <c r="Q798">
        <v>1.8962100094688263</v>
      </c>
      <c r="R798">
        <v>29.235605841386903</v>
      </c>
      <c r="S798">
        <v>0.24922878102253759</v>
      </c>
      <c r="T798">
        <v>3.2091612985339388</v>
      </c>
      <c r="U798">
        <v>9.9705543918576396</v>
      </c>
      <c r="V798">
        <v>5.0948160264518041</v>
      </c>
      <c r="W798">
        <v>14.387349093841307</v>
      </c>
      <c r="X798">
        <v>0.69239500636372298</v>
      </c>
      <c r="Y798">
        <v>0.24477341002928166</v>
      </c>
      <c r="Z798">
        <v>11.005399641022731</v>
      </c>
      <c r="AA798">
        <v>9.297894565390461</v>
      </c>
      <c r="AB798">
        <v>3.1906318263801472</v>
      </c>
      <c r="AC798">
        <v>13.460246287620725</v>
      </c>
      <c r="AD798">
        <v>1.2634505206067383</v>
      </c>
      <c r="AE798">
        <v>4.7570915045415756</v>
      </c>
      <c r="AF798">
        <v>1.5342292963904198</v>
      </c>
    </row>
    <row r="799" spans="2:32" x14ac:dyDescent="0.25">
      <c r="B799" s="193">
        <v>2041</v>
      </c>
      <c r="C799" s="193" t="s">
        <v>130</v>
      </c>
      <c r="D799" s="193" t="s">
        <v>132</v>
      </c>
      <c r="E799" s="193" t="s">
        <v>123</v>
      </c>
      <c r="F799">
        <v>1.701923606038704</v>
      </c>
      <c r="G799">
        <v>56.4105906259325</v>
      </c>
      <c r="H799">
        <v>7.216580822155362</v>
      </c>
      <c r="I799">
        <v>30.292791890047184</v>
      </c>
      <c r="J799">
        <v>6.0294443070950159</v>
      </c>
      <c r="K799">
        <v>32.626595808260156</v>
      </c>
      <c r="L799">
        <v>7.9221173061260819</v>
      </c>
      <c r="M799">
        <v>13.331659793309035</v>
      </c>
      <c r="N799">
        <v>29.746440933848778</v>
      </c>
      <c r="O799">
        <v>41.777158236183368</v>
      </c>
      <c r="P799">
        <v>2.3418548938890407</v>
      </c>
      <c r="Q799">
        <v>3.6979842000260397</v>
      </c>
      <c r="R799">
        <v>20.433187350652076</v>
      </c>
      <c r="S799">
        <v>4.1855851256095189</v>
      </c>
      <c r="T799">
        <v>5.9938146275772741</v>
      </c>
      <c r="U799">
        <v>39.923602440763446</v>
      </c>
      <c r="V799">
        <v>6.9588800036527312</v>
      </c>
      <c r="W799">
        <v>19.614798255702787</v>
      </c>
      <c r="X799">
        <v>1.7833789111491511</v>
      </c>
      <c r="Y799">
        <v>2.7444095857843593</v>
      </c>
      <c r="Z799">
        <v>19.429239224484025</v>
      </c>
      <c r="AA799">
        <v>13.154950298737782</v>
      </c>
      <c r="AB799">
        <v>18.596714747548337</v>
      </c>
      <c r="AC799">
        <v>60.354936828789178</v>
      </c>
      <c r="AD799">
        <v>1.8114134846755054</v>
      </c>
      <c r="AE799">
        <v>6.6315847372385877</v>
      </c>
      <c r="AF799">
        <v>8.5148261210106995</v>
      </c>
    </row>
    <row r="800" spans="2:32" x14ac:dyDescent="0.25">
      <c r="B800" s="193">
        <v>2041</v>
      </c>
      <c r="C800" s="193" t="s">
        <v>130</v>
      </c>
      <c r="D800" s="193" t="s">
        <v>132</v>
      </c>
      <c r="E800" s="193" t="s">
        <v>124</v>
      </c>
      <c r="F800">
        <v>2.5942686754852922</v>
      </c>
      <c r="G800">
        <v>49.033011507620984</v>
      </c>
      <c r="H800">
        <v>7.1015681847046448</v>
      </c>
      <c r="I800">
        <v>31.191824061035874</v>
      </c>
      <c r="J800">
        <v>8.4400279264591767</v>
      </c>
      <c r="K800">
        <v>27.45791199042279</v>
      </c>
      <c r="L800">
        <v>17.327376739134877</v>
      </c>
      <c r="M800">
        <v>30.416334459418515</v>
      </c>
      <c r="N800">
        <v>43.755497845061271</v>
      </c>
      <c r="O800">
        <v>62.046146401147382</v>
      </c>
      <c r="P800">
        <v>7.0926570778619995</v>
      </c>
      <c r="Q800">
        <v>11.941205695625865</v>
      </c>
      <c r="R800">
        <v>40.869377016021311</v>
      </c>
      <c r="S800">
        <v>11.083354669911547</v>
      </c>
      <c r="T800">
        <v>20.904318181468973</v>
      </c>
      <c r="U800">
        <v>42.624643898954467</v>
      </c>
      <c r="V800">
        <v>15.260383778580383</v>
      </c>
      <c r="W800">
        <v>39.52135602681949</v>
      </c>
      <c r="X800">
        <v>4.8970367589904704</v>
      </c>
      <c r="Y800">
        <v>6.4526488234479062</v>
      </c>
      <c r="Z800">
        <v>26.315896891288126</v>
      </c>
      <c r="AA800">
        <v>28.120063204227485</v>
      </c>
      <c r="AB800">
        <v>26.005404891048236</v>
      </c>
      <c r="AC800">
        <v>94.630475259058088</v>
      </c>
      <c r="AD800">
        <v>4.8098569279372461</v>
      </c>
      <c r="AE800">
        <v>16.290021221949228</v>
      </c>
      <c r="AF800">
        <v>19.06394797726648</v>
      </c>
    </row>
    <row r="801" spans="2:32" x14ac:dyDescent="0.25">
      <c r="B801" s="193">
        <v>2041</v>
      </c>
      <c r="C801" s="193" t="s">
        <v>130</v>
      </c>
      <c r="D801" s="193" t="s">
        <v>132</v>
      </c>
      <c r="E801" s="193" t="s">
        <v>125</v>
      </c>
      <c r="F801">
        <v>7.8247411468439712</v>
      </c>
      <c r="G801">
        <v>122.79061735297755</v>
      </c>
      <c r="H801">
        <v>21.032375664228336</v>
      </c>
      <c r="I801">
        <v>72.420153693788322</v>
      </c>
      <c r="J801">
        <v>23.867003398055225</v>
      </c>
      <c r="K801">
        <v>60.593867676812451</v>
      </c>
      <c r="L801">
        <v>27.078693370077055</v>
      </c>
      <c r="M801">
        <v>46.076659011947555</v>
      </c>
      <c r="N801">
        <v>67.793136811281954</v>
      </c>
      <c r="O801">
        <v>104.21997563319545</v>
      </c>
      <c r="P801">
        <v>14.187867998958176</v>
      </c>
      <c r="Q801">
        <v>22.902478607887765</v>
      </c>
      <c r="R801">
        <v>64.423680207479578</v>
      </c>
      <c r="S801">
        <v>16.73489649692873</v>
      </c>
      <c r="T801">
        <v>38.113949140490881</v>
      </c>
      <c r="U801">
        <v>63.581123997395217</v>
      </c>
      <c r="V801">
        <v>29.091309092968803</v>
      </c>
      <c r="W801">
        <v>61.257169707887151</v>
      </c>
      <c r="X801">
        <v>8.8672310875174158</v>
      </c>
      <c r="Y801">
        <v>8.6980079418411549</v>
      </c>
      <c r="Z801">
        <v>43.209033493012079</v>
      </c>
      <c r="AA801">
        <v>40.788553949447497</v>
      </c>
      <c r="AB801">
        <v>45.378486697578488</v>
      </c>
      <c r="AC801">
        <v>147.77560096799218</v>
      </c>
      <c r="AD801">
        <v>8.899510431942014</v>
      </c>
      <c r="AE801">
        <v>25.716497975445339</v>
      </c>
      <c r="AF801">
        <v>25.695533439947649</v>
      </c>
    </row>
    <row r="802" spans="2:32" x14ac:dyDescent="0.25">
      <c r="B802" s="193">
        <v>2041</v>
      </c>
      <c r="C802" s="193" t="s">
        <v>130</v>
      </c>
      <c r="D802" s="193" t="s">
        <v>132</v>
      </c>
      <c r="E802" s="193" t="s">
        <v>126</v>
      </c>
      <c r="F802">
        <v>6.456188280352281</v>
      </c>
      <c r="G802">
        <v>65.591271652658406</v>
      </c>
      <c r="H802">
        <v>15.933896382914902</v>
      </c>
      <c r="I802">
        <v>41.102258894103741</v>
      </c>
      <c r="J802">
        <v>17.23737939923253</v>
      </c>
      <c r="K802">
        <v>43.525951297585124</v>
      </c>
      <c r="L802">
        <v>19.657671783113535</v>
      </c>
      <c r="M802">
        <v>58.532921061201918</v>
      </c>
      <c r="N802">
        <v>48.121039358769224</v>
      </c>
      <c r="O802">
        <v>158.82431454664854</v>
      </c>
      <c r="P802">
        <v>19.383115968538714</v>
      </c>
      <c r="Q802">
        <v>35.493726191326864</v>
      </c>
      <c r="R802">
        <v>74.382391775713742</v>
      </c>
      <c r="S802">
        <v>15.708937404572051</v>
      </c>
      <c r="T802">
        <v>48.780137175650573</v>
      </c>
      <c r="U802">
        <v>38.45627788453379</v>
      </c>
      <c r="V802">
        <v>33.222503710730173</v>
      </c>
      <c r="W802">
        <v>79.762703927946745</v>
      </c>
      <c r="X802">
        <v>12.04638136236276</v>
      </c>
      <c r="Y802">
        <v>6.4130681051219671</v>
      </c>
      <c r="Z802">
        <v>64.678705855164566</v>
      </c>
      <c r="AA802">
        <v>47.740848785673144</v>
      </c>
      <c r="AB802">
        <v>36.946505514148754</v>
      </c>
      <c r="AC802">
        <v>119.15429782892451</v>
      </c>
      <c r="AD802">
        <v>13.607750158542368</v>
      </c>
      <c r="AE802">
        <v>33.709669443304065</v>
      </c>
      <c r="AF802">
        <v>18.570476814840926</v>
      </c>
    </row>
    <row r="803" spans="2:32" x14ac:dyDescent="0.25">
      <c r="B803" s="193">
        <v>2041</v>
      </c>
      <c r="C803" s="193" t="s">
        <v>130</v>
      </c>
      <c r="D803" s="193" t="s">
        <v>132</v>
      </c>
      <c r="E803" s="193" t="s">
        <v>127</v>
      </c>
      <c r="F803">
        <v>0</v>
      </c>
      <c r="G803">
        <v>0</v>
      </c>
      <c r="H803">
        <v>0</v>
      </c>
      <c r="I803">
        <v>0</v>
      </c>
      <c r="J803">
        <v>0</v>
      </c>
      <c r="K803">
        <v>0</v>
      </c>
      <c r="L803">
        <v>0</v>
      </c>
      <c r="M803">
        <v>0</v>
      </c>
      <c r="N803">
        <v>0</v>
      </c>
      <c r="O803">
        <v>0</v>
      </c>
      <c r="P803">
        <v>0</v>
      </c>
      <c r="Q803">
        <v>0</v>
      </c>
      <c r="R803">
        <v>0</v>
      </c>
      <c r="S803">
        <v>0</v>
      </c>
      <c r="T803">
        <v>0</v>
      </c>
      <c r="U803">
        <v>0</v>
      </c>
      <c r="V803">
        <v>0</v>
      </c>
      <c r="W803">
        <v>0</v>
      </c>
      <c r="X803">
        <v>0</v>
      </c>
      <c r="Y803">
        <v>0</v>
      </c>
      <c r="Z803">
        <v>0</v>
      </c>
      <c r="AA803">
        <v>0</v>
      </c>
      <c r="AB803">
        <v>0</v>
      </c>
      <c r="AC803">
        <v>0</v>
      </c>
      <c r="AD803">
        <v>0</v>
      </c>
      <c r="AE803">
        <v>0</v>
      </c>
      <c r="AF803">
        <v>0</v>
      </c>
    </row>
    <row r="804" spans="2:32" x14ac:dyDescent="0.25">
      <c r="B804" s="193">
        <v>2041</v>
      </c>
      <c r="C804" s="193" t="s">
        <v>130</v>
      </c>
      <c r="D804" s="193" t="s">
        <v>132</v>
      </c>
      <c r="E804" s="193" t="s">
        <v>128</v>
      </c>
      <c r="F804">
        <v>0</v>
      </c>
      <c r="G804">
        <v>0</v>
      </c>
      <c r="H804">
        <v>0</v>
      </c>
      <c r="I804">
        <v>0</v>
      </c>
      <c r="J804">
        <v>0</v>
      </c>
      <c r="K804">
        <v>0</v>
      </c>
      <c r="L804">
        <v>0</v>
      </c>
      <c r="M804">
        <v>0</v>
      </c>
      <c r="N804">
        <v>0</v>
      </c>
      <c r="O804">
        <v>0</v>
      </c>
      <c r="P804">
        <v>0</v>
      </c>
      <c r="Q804">
        <v>0</v>
      </c>
      <c r="R804">
        <v>0</v>
      </c>
      <c r="S804">
        <v>0</v>
      </c>
      <c r="T804">
        <v>0</v>
      </c>
      <c r="U804">
        <v>0</v>
      </c>
      <c r="V804">
        <v>0</v>
      </c>
      <c r="W804">
        <v>0</v>
      </c>
      <c r="X804">
        <v>0</v>
      </c>
      <c r="Y804">
        <v>0</v>
      </c>
      <c r="Z804">
        <v>0</v>
      </c>
      <c r="AA804">
        <v>0</v>
      </c>
      <c r="AB804">
        <v>0</v>
      </c>
      <c r="AC804">
        <v>0</v>
      </c>
      <c r="AD804">
        <v>0</v>
      </c>
      <c r="AE804">
        <v>0</v>
      </c>
      <c r="AF804">
        <v>0</v>
      </c>
    </row>
    <row r="805" spans="2:32" x14ac:dyDescent="0.25">
      <c r="B805" s="193">
        <v>2041</v>
      </c>
      <c r="C805" s="193" t="s">
        <v>130</v>
      </c>
      <c r="D805" s="193" t="s">
        <v>132</v>
      </c>
      <c r="E805" s="193" t="s">
        <v>543</v>
      </c>
      <c r="F805">
        <v>0</v>
      </c>
      <c r="G805">
        <v>0</v>
      </c>
      <c r="H805">
        <v>0</v>
      </c>
      <c r="I805">
        <v>0</v>
      </c>
      <c r="J805">
        <v>0</v>
      </c>
      <c r="K805">
        <v>0</v>
      </c>
      <c r="L805">
        <v>0</v>
      </c>
      <c r="M805">
        <v>0</v>
      </c>
      <c r="N805">
        <v>0</v>
      </c>
      <c r="O805">
        <v>0</v>
      </c>
      <c r="P805">
        <v>0</v>
      </c>
      <c r="Q805">
        <v>0</v>
      </c>
      <c r="R805">
        <v>0</v>
      </c>
      <c r="S805">
        <v>0</v>
      </c>
      <c r="T805">
        <v>0</v>
      </c>
      <c r="U805">
        <v>0</v>
      </c>
      <c r="V805">
        <v>0</v>
      </c>
      <c r="W805">
        <v>0</v>
      </c>
      <c r="X805">
        <v>0</v>
      </c>
      <c r="Y805">
        <v>0</v>
      </c>
      <c r="Z805">
        <v>0</v>
      </c>
      <c r="AA805">
        <v>0</v>
      </c>
      <c r="AB805">
        <v>0</v>
      </c>
      <c r="AC805">
        <v>0</v>
      </c>
      <c r="AD805">
        <v>0</v>
      </c>
      <c r="AE805">
        <v>0</v>
      </c>
      <c r="AF805">
        <v>0</v>
      </c>
    </row>
    <row r="806" spans="2:32" x14ac:dyDescent="0.25">
      <c r="B806" s="193">
        <v>2041</v>
      </c>
      <c r="C806" s="193" t="s">
        <v>130</v>
      </c>
      <c r="D806" s="193" t="s">
        <v>132</v>
      </c>
      <c r="E806" s="193" t="s">
        <v>544</v>
      </c>
      <c r="F806">
        <v>0</v>
      </c>
      <c r="G806">
        <v>0</v>
      </c>
      <c r="H806">
        <v>0</v>
      </c>
      <c r="I806">
        <v>0</v>
      </c>
      <c r="J806">
        <v>0</v>
      </c>
      <c r="K806">
        <v>0</v>
      </c>
      <c r="L806">
        <v>0</v>
      </c>
      <c r="M806">
        <v>0</v>
      </c>
      <c r="N806">
        <v>0</v>
      </c>
      <c r="O806">
        <v>0</v>
      </c>
      <c r="P806">
        <v>0</v>
      </c>
      <c r="Q806">
        <v>0</v>
      </c>
      <c r="R806">
        <v>0</v>
      </c>
      <c r="S806">
        <v>0</v>
      </c>
      <c r="T806">
        <v>0</v>
      </c>
      <c r="U806">
        <v>0</v>
      </c>
      <c r="V806">
        <v>0</v>
      </c>
      <c r="W806">
        <v>0</v>
      </c>
      <c r="X806">
        <v>0</v>
      </c>
      <c r="Y806">
        <v>0</v>
      </c>
      <c r="Z806">
        <v>0</v>
      </c>
      <c r="AA806">
        <v>0</v>
      </c>
      <c r="AB806">
        <v>0</v>
      </c>
      <c r="AC806">
        <v>0</v>
      </c>
      <c r="AD806">
        <v>0</v>
      </c>
      <c r="AE806">
        <v>0</v>
      </c>
      <c r="AF806">
        <v>0</v>
      </c>
    </row>
    <row r="807" spans="2:32" x14ac:dyDescent="0.25">
      <c r="B807" s="193">
        <v>2041</v>
      </c>
      <c r="C807" s="193" t="s">
        <v>130</v>
      </c>
      <c r="D807" s="193" t="s">
        <v>122</v>
      </c>
      <c r="E807" s="193" t="s">
        <v>542</v>
      </c>
      <c r="F807">
        <v>2.3276506643125076E-2</v>
      </c>
      <c r="G807">
        <v>0.74314680963735058</v>
      </c>
      <c r="H807">
        <v>0.11063335008008776</v>
      </c>
      <c r="I807">
        <v>0.40636186680515629</v>
      </c>
      <c r="J807">
        <v>5.387720340960514E-2</v>
      </c>
      <c r="K807">
        <v>0.47856079298684384</v>
      </c>
      <c r="L807">
        <v>0.40266488296729103</v>
      </c>
      <c r="M807">
        <v>1.6196973277769395</v>
      </c>
      <c r="N807">
        <v>1.5305143487460138</v>
      </c>
      <c r="O807">
        <v>0</v>
      </c>
      <c r="P807">
        <v>0.5219340997030083</v>
      </c>
      <c r="Q807">
        <v>0.45240632202736852</v>
      </c>
      <c r="R807">
        <v>6.9751624793124707</v>
      </c>
      <c r="S807">
        <v>6.0002875894665277E-2</v>
      </c>
      <c r="T807">
        <v>0.76565615233146556</v>
      </c>
      <c r="U807">
        <v>2.4004528502731128</v>
      </c>
      <c r="V807">
        <v>1.2155441477596765</v>
      </c>
      <c r="W807">
        <v>0</v>
      </c>
      <c r="X807">
        <v>0.16519471823001053</v>
      </c>
      <c r="Y807">
        <v>5.8930226613646434E-2</v>
      </c>
      <c r="Z807">
        <v>0</v>
      </c>
      <c r="AA807">
        <v>2.2183335505674702</v>
      </c>
      <c r="AB807">
        <v>0.76815801416829443</v>
      </c>
      <c r="AC807">
        <v>3.2406108323207663</v>
      </c>
      <c r="AD807">
        <v>0.30143971408070747</v>
      </c>
      <c r="AE807">
        <v>1.1349683106673192</v>
      </c>
      <c r="AF807">
        <v>0.36937214750069031</v>
      </c>
    </row>
    <row r="808" spans="2:32" x14ac:dyDescent="0.25">
      <c r="B808" s="193">
        <v>2041</v>
      </c>
      <c r="C808" s="193" t="s">
        <v>130</v>
      </c>
      <c r="D808" s="193" t="s">
        <v>122</v>
      </c>
      <c r="E808" s="193" t="s">
        <v>123</v>
      </c>
      <c r="F808">
        <v>0.11378816150744153</v>
      </c>
      <c r="G808">
        <v>3.7715308572597595</v>
      </c>
      <c r="H808">
        <v>0.4824902017983087</v>
      </c>
      <c r="I808">
        <v>2.0253324437510716</v>
      </c>
      <c r="J808">
        <v>0.40311996389351989</v>
      </c>
      <c r="K808">
        <v>2.1813672130145498</v>
      </c>
      <c r="L808">
        <v>4.0365943575506869</v>
      </c>
      <c r="M808">
        <v>8.583985544136171</v>
      </c>
      <c r="N808">
        <v>15.156846457945862</v>
      </c>
      <c r="O808">
        <v>10.603724876872706</v>
      </c>
      <c r="P808">
        <v>1.5078729030947213</v>
      </c>
      <c r="Q808">
        <v>2.381057078234103</v>
      </c>
      <c r="R808">
        <v>13.156515209505512</v>
      </c>
      <c r="S808">
        <v>2.1327012272361023</v>
      </c>
      <c r="T808">
        <v>3.8592957602456712</v>
      </c>
      <c r="U808">
        <v>20.342464282984416</v>
      </c>
      <c r="V808">
        <v>4.4806817966292076</v>
      </c>
      <c r="W808">
        <v>4.9785560579056822</v>
      </c>
      <c r="X808">
        <v>1.1482815366099222</v>
      </c>
      <c r="Y808">
        <v>1.3983721549059391</v>
      </c>
      <c r="Z808">
        <v>4.9314581460673743</v>
      </c>
      <c r="AA808">
        <v>8.4702058820064359</v>
      </c>
      <c r="AB808">
        <v>9.4756730957372355</v>
      </c>
      <c r="AC808">
        <v>30.752939907242158</v>
      </c>
      <c r="AD808">
        <v>1.1663324303183726</v>
      </c>
      <c r="AE808">
        <v>4.2699430079771563</v>
      </c>
      <c r="AF808">
        <v>4.3386001175491762</v>
      </c>
    </row>
    <row r="809" spans="2:32" x14ac:dyDescent="0.25">
      <c r="B809" s="193">
        <v>2041</v>
      </c>
      <c r="C809" s="193" t="s">
        <v>130</v>
      </c>
      <c r="D809" s="193" t="s">
        <v>122</v>
      </c>
      <c r="E809" s="193" t="s">
        <v>124</v>
      </c>
      <c r="F809">
        <v>0</v>
      </c>
      <c r="G809">
        <v>0</v>
      </c>
      <c r="H809">
        <v>0</v>
      </c>
      <c r="I809">
        <v>0</v>
      </c>
      <c r="J809">
        <v>0</v>
      </c>
      <c r="K809">
        <v>0</v>
      </c>
      <c r="L809">
        <v>0</v>
      </c>
      <c r="M809">
        <v>1.1260730308451523</v>
      </c>
      <c r="N809">
        <v>0</v>
      </c>
      <c r="O809">
        <v>9.5773558048403906</v>
      </c>
      <c r="P809">
        <v>0.26258423292489258</v>
      </c>
      <c r="Q809">
        <v>0.44208711958896196</v>
      </c>
      <c r="R809">
        <v>1.5130653993362277</v>
      </c>
      <c r="S809">
        <v>0</v>
      </c>
      <c r="T809">
        <v>0.77391932166464683</v>
      </c>
      <c r="U809">
        <v>0</v>
      </c>
      <c r="V809">
        <v>0.56496967563049139</v>
      </c>
      <c r="W809">
        <v>6.1004608749017128</v>
      </c>
      <c r="X809">
        <v>0.18129801382588903</v>
      </c>
      <c r="Y809">
        <v>0</v>
      </c>
      <c r="Z809">
        <v>4.0620847944667648</v>
      </c>
      <c r="AA809">
        <v>1.0410605144479026</v>
      </c>
      <c r="AB809">
        <v>0</v>
      </c>
      <c r="AC809">
        <v>0</v>
      </c>
      <c r="AD809">
        <v>0.17807044356380985</v>
      </c>
      <c r="AE809">
        <v>0.6030888960142935</v>
      </c>
      <c r="AF809">
        <v>0</v>
      </c>
    </row>
    <row r="810" spans="2:32" x14ac:dyDescent="0.25">
      <c r="B810" s="193">
        <v>2041</v>
      </c>
      <c r="C810" s="193" t="s">
        <v>130</v>
      </c>
      <c r="D810" s="193" t="s">
        <v>122</v>
      </c>
      <c r="E810" s="193" t="s">
        <v>125</v>
      </c>
      <c r="F810">
        <v>0.65132467290592277</v>
      </c>
      <c r="G810">
        <v>10.220984590091156</v>
      </c>
      <c r="H810">
        <v>1.7507167256853378</v>
      </c>
      <c r="I810">
        <v>6.02819084123038</v>
      </c>
      <c r="J810">
        <v>1.9866686820372137</v>
      </c>
      <c r="K810">
        <v>5.0437810406831103</v>
      </c>
      <c r="L810">
        <v>2.8268905359435101</v>
      </c>
      <c r="M810">
        <v>9.4981319388295287</v>
      </c>
      <c r="N810">
        <v>7.077290408166812</v>
      </c>
      <c r="O810">
        <v>1.8829945536000874</v>
      </c>
      <c r="P810">
        <v>2.9246530689184644</v>
      </c>
      <c r="Q810">
        <v>4.7210619912249632</v>
      </c>
      <c r="R810">
        <v>13.280142868799066</v>
      </c>
      <c r="S810">
        <v>1.7470459109906238</v>
      </c>
      <c r="T810">
        <v>7.8567180305401951</v>
      </c>
      <c r="U810">
        <v>6.6375757218589859</v>
      </c>
      <c r="V810">
        <v>5.9968126588050055</v>
      </c>
      <c r="W810">
        <v>1.1067639982461117</v>
      </c>
      <c r="X810">
        <v>1.8278697415863565</v>
      </c>
      <c r="Y810">
        <v>0.90803186092883048</v>
      </c>
      <c r="Z810">
        <v>0.78067927227331368</v>
      </c>
      <c r="AA810">
        <v>8.4080546487856846</v>
      </c>
      <c r="AB810">
        <v>4.7373044492086605</v>
      </c>
      <c r="AC810">
        <v>15.427090299763343</v>
      </c>
      <c r="AD810">
        <v>1.8345237281994979</v>
      </c>
      <c r="AE810">
        <v>5.3011371920886576</v>
      </c>
      <c r="AF810">
        <v>2.6824950267975689</v>
      </c>
    </row>
    <row r="811" spans="2:32" x14ac:dyDescent="0.25">
      <c r="B811" s="193">
        <v>2041</v>
      </c>
      <c r="C811" s="193" t="s">
        <v>130</v>
      </c>
      <c r="D811" s="193" t="s">
        <v>122</v>
      </c>
      <c r="E811" s="193" t="s">
        <v>126</v>
      </c>
      <c r="F811">
        <v>1.680930367280066</v>
      </c>
      <c r="G811">
        <v>17.077314904988128</v>
      </c>
      <c r="H811">
        <v>4.148542318792817</v>
      </c>
      <c r="I811">
        <v>10.70136621466936</v>
      </c>
      <c r="J811">
        <v>4.4879165889066623</v>
      </c>
      <c r="K811">
        <v>11.332397712675107</v>
      </c>
      <c r="L811">
        <v>2.9102703045519611</v>
      </c>
      <c r="M811">
        <v>4.2144883984395314</v>
      </c>
      <c r="N811">
        <v>7.1242023681718409</v>
      </c>
      <c r="O811">
        <v>0.33006049472596988</v>
      </c>
      <c r="P811">
        <v>1.3956234524772748</v>
      </c>
      <c r="Q811">
        <v>2.5556198894349991</v>
      </c>
      <c r="R811">
        <v>5.3556822639886956</v>
      </c>
      <c r="S811">
        <v>2.3256698223979875</v>
      </c>
      <c r="T811">
        <v>3.5122682837938433</v>
      </c>
      <c r="U811">
        <v>5.6933580327197078</v>
      </c>
      <c r="V811">
        <v>2.3920872889563505</v>
      </c>
      <c r="W811">
        <v>0.1657587353314644</v>
      </c>
      <c r="X811">
        <v>0.86736375999024096</v>
      </c>
      <c r="Y811">
        <v>0.94943907260871263</v>
      </c>
      <c r="Z811">
        <v>0.13441194891177058</v>
      </c>
      <c r="AA811">
        <v>3.4374374230955884</v>
      </c>
      <c r="AB811">
        <v>5.4698399200641168</v>
      </c>
      <c r="AC811">
        <v>17.640502825423347</v>
      </c>
      <c r="AD811">
        <v>0.97978546315971049</v>
      </c>
      <c r="AE811">
        <v>2.4271642044908273</v>
      </c>
      <c r="AF811">
        <v>2.7493137443686697</v>
      </c>
    </row>
    <row r="812" spans="2:32" x14ac:dyDescent="0.25">
      <c r="B812" s="193">
        <v>2041</v>
      </c>
      <c r="C812" s="193" t="s">
        <v>130</v>
      </c>
      <c r="D812" s="193" t="s">
        <v>122</v>
      </c>
      <c r="E812" s="193" t="s">
        <v>127</v>
      </c>
      <c r="F812">
        <v>0.83609746693831855</v>
      </c>
      <c r="G812">
        <v>6.8691188022311627</v>
      </c>
      <c r="H812">
        <v>1.9534961912785356</v>
      </c>
      <c r="I812">
        <v>4.9916258059232863</v>
      </c>
      <c r="J812">
        <v>2.3840145759888367</v>
      </c>
      <c r="K812">
        <v>5.9526143222361707</v>
      </c>
      <c r="L812">
        <v>5.8583821200268673</v>
      </c>
      <c r="M812">
        <v>1.4369558546075212</v>
      </c>
      <c r="N812">
        <v>15.61555932309877</v>
      </c>
      <c r="O812">
        <v>42.774729483023066</v>
      </c>
      <c r="P812">
        <v>0.53646347404531836</v>
      </c>
      <c r="Q812">
        <v>1.216861459969526</v>
      </c>
      <c r="R812">
        <v>2.2798228813958339</v>
      </c>
      <c r="S812">
        <v>6.2941967353438697</v>
      </c>
      <c r="T812">
        <v>1.7424692782625313</v>
      </c>
      <c r="U812">
        <v>7.2833284723170388</v>
      </c>
      <c r="V812">
        <v>1.0770755865846937</v>
      </c>
      <c r="W812">
        <v>18.85655682712089</v>
      </c>
      <c r="X812">
        <v>0.4459140228328029</v>
      </c>
      <c r="Y812">
        <v>2.699251766402083</v>
      </c>
      <c r="Z812">
        <v>17.834288951368652</v>
      </c>
      <c r="AA812">
        <v>1.0931841906160478</v>
      </c>
      <c r="AB812">
        <v>12.034863941019921</v>
      </c>
      <c r="AC812">
        <v>41.526356577419165</v>
      </c>
      <c r="AD812">
        <v>0.58019975987382355</v>
      </c>
      <c r="AE812">
        <v>1.1194779925987624</v>
      </c>
      <c r="AF812">
        <v>6.570931019371292</v>
      </c>
    </row>
    <row r="813" spans="2:32" x14ac:dyDescent="0.25">
      <c r="B813" s="193">
        <v>2041</v>
      </c>
      <c r="C813" s="193" t="s">
        <v>130</v>
      </c>
      <c r="D813" s="193" t="s">
        <v>122</v>
      </c>
      <c r="E813" s="193" t="s">
        <v>128</v>
      </c>
      <c r="F813">
        <v>6.753240981510249</v>
      </c>
      <c r="G813">
        <v>46.252361499199168</v>
      </c>
      <c r="H813">
        <v>13.119215213328305</v>
      </c>
      <c r="I813">
        <v>33.553145000174595</v>
      </c>
      <c r="J813">
        <v>20.109553190671637</v>
      </c>
      <c r="K813">
        <v>42.517079817256914</v>
      </c>
      <c r="L813">
        <v>5.8191485703698929</v>
      </c>
      <c r="M813">
        <v>10.05297845059447</v>
      </c>
      <c r="N813">
        <v>15.047122498008312</v>
      </c>
      <c r="O813">
        <v>55.063724702482979</v>
      </c>
      <c r="P813">
        <v>4.0734216557760048</v>
      </c>
      <c r="Q813">
        <v>10.433690361859874</v>
      </c>
      <c r="R813">
        <v>18.961822647825066</v>
      </c>
      <c r="S813">
        <v>5.3921773780179798</v>
      </c>
      <c r="T813">
        <v>14.702975884539534</v>
      </c>
      <c r="U813">
        <v>5.9829037960998672</v>
      </c>
      <c r="V813">
        <v>9.3322695860473832</v>
      </c>
      <c r="W813">
        <v>26.239763728556351</v>
      </c>
      <c r="X813">
        <v>3.6329633639012426</v>
      </c>
      <c r="Y813">
        <v>2.6212691987329695</v>
      </c>
      <c r="Z813">
        <v>24.761299147467589</v>
      </c>
      <c r="AA813">
        <v>9.0856113423953726</v>
      </c>
      <c r="AB813">
        <v>12.000892844124097</v>
      </c>
      <c r="AC813">
        <v>37.702049694453535</v>
      </c>
      <c r="AD813">
        <v>4.9447137852048355</v>
      </c>
      <c r="AE813">
        <v>8.8377857777290139</v>
      </c>
      <c r="AF813">
        <v>6.60764419472779</v>
      </c>
    </row>
    <row r="814" spans="2:32" x14ac:dyDescent="0.25">
      <c r="B814" s="193">
        <v>2041</v>
      </c>
      <c r="C814" s="193" t="s">
        <v>130</v>
      </c>
      <c r="D814" s="193" t="s">
        <v>122</v>
      </c>
      <c r="E814" s="193" t="s">
        <v>543</v>
      </c>
      <c r="F814">
        <v>3.3466472398383611</v>
      </c>
      <c r="G814">
        <v>16.452851136688121</v>
      </c>
      <c r="H814">
        <v>4.3903126496837857</v>
      </c>
      <c r="I814">
        <v>13.339582620356104</v>
      </c>
      <c r="J814">
        <v>6.9938629202630551</v>
      </c>
      <c r="K814">
        <v>17.639908023222045</v>
      </c>
      <c r="L814">
        <v>3.0230444252819404</v>
      </c>
      <c r="M814">
        <v>2.5118787792941917</v>
      </c>
      <c r="N814">
        <v>6.6229771086197475</v>
      </c>
      <c r="O814">
        <v>13.462751381603928</v>
      </c>
      <c r="P814">
        <v>1.029364333397722</v>
      </c>
      <c r="Q814">
        <v>2.7774854645610976</v>
      </c>
      <c r="R814">
        <v>5.4530542860005289</v>
      </c>
      <c r="S814">
        <v>3.386541529247082</v>
      </c>
      <c r="T814">
        <v>3.7908188505084635</v>
      </c>
      <c r="U814">
        <v>3.055284056409731</v>
      </c>
      <c r="V814">
        <v>2.3358286991564894</v>
      </c>
      <c r="W814">
        <v>7.2298357943980927</v>
      </c>
      <c r="X814">
        <v>0.85066100668072098</v>
      </c>
      <c r="Y814">
        <v>1.5359405451465467</v>
      </c>
      <c r="Z814">
        <v>6.198882841035112</v>
      </c>
      <c r="AA814">
        <v>2.5825261165040416</v>
      </c>
      <c r="AB814">
        <v>7.6923788088965992</v>
      </c>
      <c r="AC814">
        <v>19.022951768277661</v>
      </c>
      <c r="AD814">
        <v>1.4658269228857732</v>
      </c>
      <c r="AE814">
        <v>2.6548702850437906</v>
      </c>
      <c r="AF814">
        <v>3.6229248068296385</v>
      </c>
    </row>
    <row r="815" spans="2:32" x14ac:dyDescent="0.25">
      <c r="B815" s="193">
        <v>2041</v>
      </c>
      <c r="C815" s="193" t="s">
        <v>130</v>
      </c>
      <c r="D815" s="193" t="s">
        <v>122</v>
      </c>
      <c r="E815" s="193" t="s">
        <v>544</v>
      </c>
      <c r="F815">
        <v>1.9804103197496858</v>
      </c>
      <c r="G815">
        <v>10.35875787087986</v>
      </c>
      <c r="H815">
        <v>5.0868113960516519</v>
      </c>
      <c r="I815">
        <v>9.6375437149657124</v>
      </c>
      <c r="J815">
        <v>6.4000597759486304</v>
      </c>
      <c r="K815">
        <v>14.592647374825592</v>
      </c>
      <c r="L815">
        <v>1.2713423533857555</v>
      </c>
      <c r="M815">
        <v>1.4766429949298692</v>
      </c>
      <c r="N815">
        <v>3.8708506968812286</v>
      </c>
      <c r="O815">
        <v>8.5430800284938826</v>
      </c>
      <c r="P815">
        <v>0.90049538846162736</v>
      </c>
      <c r="Q815">
        <v>1.5968115643599532</v>
      </c>
      <c r="R815">
        <v>3.3885230279268219</v>
      </c>
      <c r="S815">
        <v>2.8606519501154146</v>
      </c>
      <c r="T815">
        <v>2.2506151706840392</v>
      </c>
      <c r="U815">
        <v>1.441347301609615</v>
      </c>
      <c r="V815">
        <v>1.6912758969147932</v>
      </c>
      <c r="W815">
        <v>5.4188880746939683</v>
      </c>
      <c r="X815">
        <v>0.59851787188189443</v>
      </c>
      <c r="Y815">
        <v>0.68744287321803688</v>
      </c>
      <c r="Z815">
        <v>4.4515689918134242</v>
      </c>
      <c r="AA815">
        <v>2.8511289739621817</v>
      </c>
      <c r="AB815">
        <v>3.7771687305585848</v>
      </c>
      <c r="AC815">
        <v>13.251208457219606</v>
      </c>
      <c r="AD815">
        <v>1.4937139634236112</v>
      </c>
      <c r="AE815">
        <v>1.5236876561213291</v>
      </c>
      <c r="AF815">
        <v>2.2417623934205868</v>
      </c>
    </row>
    <row r="816" spans="2:32" x14ac:dyDescent="0.25">
      <c r="B816" s="193">
        <v>2041</v>
      </c>
      <c r="C816" s="193" t="s">
        <v>545</v>
      </c>
      <c r="D816" s="193" t="s">
        <v>120</v>
      </c>
      <c r="E816" s="193" t="s">
        <v>542</v>
      </c>
      <c r="F816">
        <v>0</v>
      </c>
      <c r="G816">
        <v>0</v>
      </c>
      <c r="H816">
        <v>0</v>
      </c>
      <c r="I816">
        <v>0</v>
      </c>
      <c r="J816">
        <v>0</v>
      </c>
      <c r="K816">
        <v>0</v>
      </c>
      <c r="L816">
        <v>0.38300976247284302</v>
      </c>
      <c r="M816">
        <v>0.54866119852872464</v>
      </c>
      <c r="N816">
        <v>0.88359329239292206</v>
      </c>
      <c r="O816">
        <v>5.9701551117141269</v>
      </c>
      <c r="P816">
        <v>0.22124197053451536</v>
      </c>
      <c r="Q816">
        <v>0.14779112884543755</v>
      </c>
      <c r="R816">
        <v>2.8241476309973588</v>
      </c>
      <c r="S816">
        <v>5.6026440073336778E-2</v>
      </c>
      <c r="T816">
        <v>0.27562419604430477</v>
      </c>
      <c r="U816">
        <v>1.8477794744955718</v>
      </c>
      <c r="V816">
        <v>0.4040918686720521</v>
      </c>
      <c r="W816">
        <v>2.0031615507295486</v>
      </c>
      <c r="X816">
        <v>0.1324840627016306</v>
      </c>
      <c r="Y816">
        <v>5.1030127394729147E-2</v>
      </c>
      <c r="Z816">
        <v>1.802552266868988</v>
      </c>
      <c r="AA816">
        <v>0.5704681125936214</v>
      </c>
      <c r="AB816">
        <v>0.83134274114750251</v>
      </c>
      <c r="AC816">
        <v>3.8187411685763943</v>
      </c>
      <c r="AD816">
        <v>0.16629494583672411</v>
      </c>
      <c r="AE816">
        <v>0.49486922136414524</v>
      </c>
      <c r="AF816">
        <v>0.216283261645772</v>
      </c>
    </row>
    <row r="817" spans="2:32" x14ac:dyDescent="0.25">
      <c r="B817" s="193">
        <v>2041</v>
      </c>
      <c r="C817" s="193" t="s">
        <v>545</v>
      </c>
      <c r="D817" s="193" t="s">
        <v>120</v>
      </c>
      <c r="E817" s="193" t="s">
        <v>123</v>
      </c>
      <c r="F817">
        <v>0.82563256722799483</v>
      </c>
      <c r="G817">
        <v>17.30583036394524</v>
      </c>
      <c r="H817">
        <v>3.8238616822803939</v>
      </c>
      <c r="I817">
        <v>8.8905214561283721</v>
      </c>
      <c r="J817">
        <v>2.2170632482530248</v>
      </c>
      <c r="K817">
        <v>14.91933621765947</v>
      </c>
      <c r="L817">
        <v>1.5680607644099513</v>
      </c>
      <c r="M817">
        <v>3.7964959030076475</v>
      </c>
      <c r="N817">
        <v>3.5735967732916887</v>
      </c>
      <c r="O817">
        <v>37.044429885993345</v>
      </c>
      <c r="P817">
        <v>0.83452655161716249</v>
      </c>
      <c r="Q817">
        <v>1.015577529661881</v>
      </c>
      <c r="R817">
        <v>6.9550060948893373</v>
      </c>
      <c r="S817">
        <v>0.81326610462502957</v>
      </c>
      <c r="T817">
        <v>1.8139077718891574</v>
      </c>
      <c r="U817">
        <v>6.3950244916744339</v>
      </c>
      <c r="V817">
        <v>1.9448094374583984</v>
      </c>
      <c r="W817">
        <v>11.18913724093729</v>
      </c>
      <c r="X817">
        <v>1.2023736153438318</v>
      </c>
      <c r="Y817">
        <v>0.49453040716852081</v>
      </c>
      <c r="Z817">
        <v>13.038132946322978</v>
      </c>
      <c r="AA817">
        <v>2.8439507324224347</v>
      </c>
      <c r="AB817">
        <v>4.1881410923190385</v>
      </c>
      <c r="AC817">
        <v>14.799998616174857</v>
      </c>
      <c r="AD817">
        <v>0.84008747179158538</v>
      </c>
      <c r="AE817">
        <v>2.4308175426602632</v>
      </c>
      <c r="AF817">
        <v>1.0375047195159681</v>
      </c>
    </row>
    <row r="818" spans="2:32" x14ac:dyDescent="0.25">
      <c r="B818" s="193">
        <v>2041</v>
      </c>
      <c r="C818" s="193" t="s">
        <v>545</v>
      </c>
      <c r="D818" s="193" t="s">
        <v>120</v>
      </c>
      <c r="E818" s="193" t="s">
        <v>124</v>
      </c>
      <c r="F818">
        <v>1.7410704805880017</v>
      </c>
      <c r="G818">
        <v>20.810140390670199</v>
      </c>
      <c r="H818">
        <v>5.2057055907323511</v>
      </c>
      <c r="I818">
        <v>12.664363071809138</v>
      </c>
      <c r="J818">
        <v>4.2933799666822283</v>
      </c>
      <c r="K818">
        <v>17.37000302836557</v>
      </c>
      <c r="L818">
        <v>5.2110668116630121</v>
      </c>
      <c r="M818">
        <v>3.6721218004045344</v>
      </c>
      <c r="N818">
        <v>7.986847085900215</v>
      </c>
      <c r="O818">
        <v>30.064280093255295</v>
      </c>
      <c r="P818">
        <v>1.0715208585189648</v>
      </c>
      <c r="Q818">
        <v>1.3902973698152086</v>
      </c>
      <c r="R818">
        <v>5.8975401375885186</v>
      </c>
      <c r="S818">
        <v>3.27204997466337</v>
      </c>
      <c r="T818">
        <v>2.6820038143033544</v>
      </c>
      <c r="U818">
        <v>10.373981223097095</v>
      </c>
      <c r="V818">
        <v>1.8080675465537204</v>
      </c>
      <c r="W818">
        <v>12.31959888422676</v>
      </c>
      <c r="X818">
        <v>1.3997183774061768</v>
      </c>
      <c r="Y818">
        <v>1.7666654120428467</v>
      </c>
      <c r="Z818">
        <v>9.6500543859051096</v>
      </c>
      <c r="AA818">
        <v>2.5772742768964321</v>
      </c>
      <c r="AB818">
        <v>8.8985838756182627</v>
      </c>
      <c r="AC818">
        <v>35.257547550431717</v>
      </c>
      <c r="AD818">
        <v>0.94569383889728342</v>
      </c>
      <c r="AE818">
        <v>2.5314431484870807</v>
      </c>
      <c r="AF818">
        <v>3.5293875174003859</v>
      </c>
    </row>
    <row r="819" spans="2:32" x14ac:dyDescent="0.25">
      <c r="B819" s="193">
        <v>2041</v>
      </c>
      <c r="C819" s="193" t="s">
        <v>545</v>
      </c>
      <c r="D819" s="193" t="s">
        <v>120</v>
      </c>
      <c r="E819" s="193" t="s">
        <v>125</v>
      </c>
      <c r="F819">
        <v>1.1475573844023355</v>
      </c>
      <c r="G819">
        <v>11.38818877384788</v>
      </c>
      <c r="H819">
        <v>3.3691217393193922</v>
      </c>
      <c r="I819">
        <v>6.4254722819199275</v>
      </c>
      <c r="J819">
        <v>2.6531167956250146</v>
      </c>
      <c r="K819">
        <v>8.3765289115879611</v>
      </c>
      <c r="L819">
        <v>2.9345840641655618</v>
      </c>
      <c r="M819">
        <v>3.2055087064755212</v>
      </c>
      <c r="N819">
        <v>4.4591645268402766</v>
      </c>
      <c r="O819">
        <v>27.578372002352129</v>
      </c>
      <c r="P819">
        <v>1.2351354393152161</v>
      </c>
      <c r="Q819">
        <v>1.5365538486870354</v>
      </c>
      <c r="R819">
        <v>5.3570314345525976</v>
      </c>
      <c r="S819">
        <v>1.7803146061393169</v>
      </c>
      <c r="T819">
        <v>2.8178191160014157</v>
      </c>
      <c r="U819">
        <v>5.5761946077760012</v>
      </c>
      <c r="V819">
        <v>1.9861783191313751</v>
      </c>
      <c r="W819">
        <v>10.428055167020529</v>
      </c>
      <c r="X819">
        <v>1.460498462782442</v>
      </c>
      <c r="Y819">
        <v>0.85814584410190808</v>
      </c>
      <c r="Z819">
        <v>8.6530218315731702</v>
      </c>
      <c r="AA819">
        <v>2.1542119583629495</v>
      </c>
      <c r="AB819">
        <v>5.5954151487297281</v>
      </c>
      <c r="AC819">
        <v>19.840327669154618</v>
      </c>
      <c r="AD819">
        <v>1.0083012249081964</v>
      </c>
      <c r="AE819">
        <v>2.3028419489376359</v>
      </c>
      <c r="AF819">
        <v>1.714230296529724</v>
      </c>
    </row>
    <row r="820" spans="2:32" x14ac:dyDescent="0.25">
      <c r="B820" s="193">
        <v>2041</v>
      </c>
      <c r="C820" s="193" t="s">
        <v>545</v>
      </c>
      <c r="D820" s="193" t="s">
        <v>120</v>
      </c>
      <c r="E820" s="193" t="s">
        <v>126</v>
      </c>
      <c r="F820">
        <v>0.3097604806039741</v>
      </c>
      <c r="G820">
        <v>1.9901275659390514</v>
      </c>
      <c r="H820">
        <v>0.83501783617241898</v>
      </c>
      <c r="I820">
        <v>1.1930446362005314</v>
      </c>
      <c r="J820">
        <v>0.62686656184180822</v>
      </c>
      <c r="K820">
        <v>1.9684712634566361</v>
      </c>
      <c r="L820">
        <v>0.79805730155430721</v>
      </c>
      <c r="M820">
        <v>1.5118440756727871</v>
      </c>
      <c r="N820">
        <v>1.1857302830502887</v>
      </c>
      <c r="O820">
        <v>9.1046997830333449</v>
      </c>
      <c r="P820">
        <v>0.62648671027602254</v>
      </c>
      <c r="Q820">
        <v>0.88411288121840437</v>
      </c>
      <c r="R820">
        <v>2.2963581758866702</v>
      </c>
      <c r="S820">
        <v>0.62604230086659873</v>
      </c>
      <c r="T820">
        <v>1.3389458176781541</v>
      </c>
      <c r="U820">
        <v>1.2634559755749581</v>
      </c>
      <c r="V820">
        <v>0.84212809330119698</v>
      </c>
      <c r="W820">
        <v>2.9415568292356333</v>
      </c>
      <c r="X820">
        <v>0.73664884154871801</v>
      </c>
      <c r="Y820">
        <v>0.23702289660744424</v>
      </c>
      <c r="Z820">
        <v>2.8059863313683273</v>
      </c>
      <c r="AA820">
        <v>0.93611905271741713</v>
      </c>
      <c r="AB820">
        <v>1.7066278132595991</v>
      </c>
      <c r="AC820">
        <v>5.9929266663433998</v>
      </c>
      <c r="AD820">
        <v>0.57240224717470201</v>
      </c>
      <c r="AE820">
        <v>1.1207212943337623</v>
      </c>
      <c r="AF820">
        <v>0.46410658297087382</v>
      </c>
    </row>
    <row r="821" spans="2:32" x14ac:dyDescent="0.25">
      <c r="B821" s="193">
        <v>2041</v>
      </c>
      <c r="C821" s="193" t="s">
        <v>545</v>
      </c>
      <c r="D821" s="193" t="s">
        <v>120</v>
      </c>
      <c r="E821" s="193" t="s">
        <v>127</v>
      </c>
      <c r="F821">
        <v>2.2917878044647934E-2</v>
      </c>
      <c r="G821">
        <v>0.11907033241612459</v>
      </c>
      <c r="H821">
        <v>5.8486280986478123E-2</v>
      </c>
      <c r="I821">
        <v>8.2775287415375723E-2</v>
      </c>
      <c r="J821">
        <v>4.9531381834554959E-2</v>
      </c>
      <c r="K821">
        <v>0.15379996136457674</v>
      </c>
      <c r="L821">
        <v>0.27896466468063613</v>
      </c>
      <c r="M821">
        <v>0.66154858032633312</v>
      </c>
      <c r="N821">
        <v>0.45131312333778617</v>
      </c>
      <c r="O821">
        <v>0.36811605255606661</v>
      </c>
      <c r="P821">
        <v>0.3090579626655176</v>
      </c>
      <c r="Q821">
        <v>0.54026741026533753</v>
      </c>
      <c r="R821">
        <v>1.2545330543677513</v>
      </c>
      <c r="S821">
        <v>0.29421627187117128</v>
      </c>
      <c r="T821">
        <v>0.8525043949603075</v>
      </c>
      <c r="U821">
        <v>0.28066759167888633</v>
      </c>
      <c r="V821">
        <v>0.48663516694280151</v>
      </c>
      <c r="W821">
        <v>0.10439714301766033</v>
      </c>
      <c r="X821">
        <v>0.26443498827526279</v>
      </c>
      <c r="Y821">
        <v>0.11701387145424157</v>
      </c>
      <c r="Z821">
        <v>0.11615258315612345</v>
      </c>
      <c r="AA821">
        <v>0.38207251920659269</v>
      </c>
      <c r="AB821">
        <v>0.6520428556388258</v>
      </c>
      <c r="AC821">
        <v>2.4497546204116216</v>
      </c>
      <c r="AD821">
        <v>0.34406883130713334</v>
      </c>
      <c r="AE821">
        <v>0.66339195650755856</v>
      </c>
      <c r="AF821">
        <v>0.19261543541434423</v>
      </c>
    </row>
    <row r="822" spans="2:32" x14ac:dyDescent="0.25">
      <c r="B822" s="193">
        <v>2041</v>
      </c>
      <c r="C822" s="193" t="s">
        <v>545</v>
      </c>
      <c r="D822" s="193" t="s">
        <v>120</v>
      </c>
      <c r="E822" s="193" t="s">
        <v>128</v>
      </c>
      <c r="F822">
        <v>7.5450128320475388E-2</v>
      </c>
      <c r="G822">
        <v>0.32678844281430092</v>
      </c>
      <c r="H822">
        <v>0.16009565051988148</v>
      </c>
      <c r="I822">
        <v>0.22678908502691411</v>
      </c>
      <c r="J822">
        <v>0.17029590234362341</v>
      </c>
      <c r="K822">
        <v>0.44775675752103183</v>
      </c>
      <c r="L822">
        <v>4.12243892157682E-3</v>
      </c>
      <c r="M822">
        <v>0</v>
      </c>
      <c r="N822">
        <v>6.4698938860432882E-3</v>
      </c>
      <c r="O822">
        <v>4.1860314943276062</v>
      </c>
      <c r="P822">
        <v>0</v>
      </c>
      <c r="Q822">
        <v>0</v>
      </c>
      <c r="R822">
        <v>0</v>
      </c>
      <c r="S822">
        <v>3.7498494194086723E-3</v>
      </c>
      <c r="T822">
        <v>0</v>
      </c>
      <c r="U822">
        <v>3.4300280727668497E-3</v>
      </c>
      <c r="V822">
        <v>0</v>
      </c>
      <c r="W822">
        <v>1.2832922197742327</v>
      </c>
      <c r="X822">
        <v>0</v>
      </c>
      <c r="Y822">
        <v>1.690553277748417E-3</v>
      </c>
      <c r="Z822">
        <v>1.4245769808904523</v>
      </c>
      <c r="AA822">
        <v>0</v>
      </c>
      <c r="AB822">
        <v>9.6732363131372418E-3</v>
      </c>
      <c r="AC822">
        <v>3.3089255956366297E-2</v>
      </c>
      <c r="AD822">
        <v>0</v>
      </c>
      <c r="AE822">
        <v>0</v>
      </c>
      <c r="AF822">
        <v>2.8816027608079523E-3</v>
      </c>
    </row>
    <row r="823" spans="2:32" x14ac:dyDescent="0.25">
      <c r="B823" s="193">
        <v>2041</v>
      </c>
      <c r="C823" s="193" t="s">
        <v>545</v>
      </c>
      <c r="D823" s="193" t="s">
        <v>120</v>
      </c>
      <c r="E823" s="193" t="s">
        <v>543</v>
      </c>
      <c r="F823">
        <v>0</v>
      </c>
      <c r="G823">
        <v>0</v>
      </c>
      <c r="H823">
        <v>0</v>
      </c>
      <c r="I823">
        <v>0</v>
      </c>
      <c r="J823">
        <v>0</v>
      </c>
      <c r="K823">
        <v>0</v>
      </c>
      <c r="L823">
        <v>0</v>
      </c>
      <c r="M823">
        <v>0</v>
      </c>
      <c r="N823">
        <v>0</v>
      </c>
      <c r="O823">
        <v>0</v>
      </c>
      <c r="P823">
        <v>0</v>
      </c>
      <c r="Q823">
        <v>0</v>
      </c>
      <c r="R823">
        <v>0</v>
      </c>
      <c r="S823">
        <v>0</v>
      </c>
      <c r="T823">
        <v>0</v>
      </c>
      <c r="U823">
        <v>0</v>
      </c>
      <c r="V823">
        <v>0</v>
      </c>
      <c r="W823">
        <v>0</v>
      </c>
      <c r="X823">
        <v>0</v>
      </c>
      <c r="Y823">
        <v>0</v>
      </c>
      <c r="Z823">
        <v>0</v>
      </c>
      <c r="AA823">
        <v>0</v>
      </c>
      <c r="AB823">
        <v>0</v>
      </c>
      <c r="AC823">
        <v>0</v>
      </c>
      <c r="AD823">
        <v>0</v>
      </c>
      <c r="AE823">
        <v>0</v>
      </c>
      <c r="AF823">
        <v>0</v>
      </c>
    </row>
    <row r="824" spans="2:32" x14ac:dyDescent="0.25">
      <c r="B824" s="193">
        <v>2041</v>
      </c>
      <c r="C824" s="193" t="s">
        <v>545</v>
      </c>
      <c r="D824" s="193" t="s">
        <v>120</v>
      </c>
      <c r="E824" s="193" t="s">
        <v>544</v>
      </c>
      <c r="F824">
        <v>0</v>
      </c>
      <c r="G824">
        <v>0</v>
      </c>
      <c r="H824">
        <v>0</v>
      </c>
      <c r="I824">
        <v>0</v>
      </c>
      <c r="J824">
        <v>0</v>
      </c>
      <c r="K824">
        <v>0</v>
      </c>
      <c r="L824">
        <v>0</v>
      </c>
      <c r="M824">
        <v>0</v>
      </c>
      <c r="N824">
        <v>0</v>
      </c>
      <c r="O824">
        <v>0</v>
      </c>
      <c r="P824">
        <v>0</v>
      </c>
      <c r="Q824">
        <v>0</v>
      </c>
      <c r="R824">
        <v>0</v>
      </c>
      <c r="S824">
        <v>0</v>
      </c>
      <c r="T824">
        <v>0</v>
      </c>
      <c r="U824">
        <v>0</v>
      </c>
      <c r="V824">
        <v>0</v>
      </c>
      <c r="W824">
        <v>0</v>
      </c>
      <c r="X824">
        <v>0</v>
      </c>
      <c r="Y824">
        <v>0</v>
      </c>
      <c r="Z824">
        <v>0</v>
      </c>
      <c r="AA824">
        <v>0</v>
      </c>
      <c r="AB824">
        <v>0</v>
      </c>
      <c r="AC824">
        <v>0</v>
      </c>
      <c r="AD824">
        <v>0</v>
      </c>
      <c r="AE824">
        <v>0</v>
      </c>
      <c r="AF824">
        <v>0</v>
      </c>
    </row>
    <row r="825" spans="2:32" x14ac:dyDescent="0.25">
      <c r="B825" s="193">
        <v>2041</v>
      </c>
      <c r="C825" s="193" t="s">
        <v>545</v>
      </c>
      <c r="D825" s="193" t="s">
        <v>119</v>
      </c>
      <c r="E825" s="193" t="s">
        <v>542</v>
      </c>
      <c r="F825">
        <v>1.9560339856620177E-2</v>
      </c>
      <c r="G825">
        <v>0.39492829882035829</v>
      </c>
      <c r="H825">
        <v>0.10154735114635272</v>
      </c>
      <c r="I825">
        <v>0.20659162952798804</v>
      </c>
      <c r="J825">
        <v>3.4317661088050309E-2</v>
      </c>
      <c r="K825">
        <v>0.37907635417292312</v>
      </c>
      <c r="L825">
        <v>3.5707242002500354E-2</v>
      </c>
      <c r="M825">
        <v>6.3868177882407132E-2</v>
      </c>
      <c r="N825">
        <v>8.2375653611432925E-2</v>
      </c>
      <c r="O825">
        <v>0</v>
      </c>
      <c r="P825">
        <v>2.575418412500137E-2</v>
      </c>
      <c r="Q825">
        <v>1.720396873672483E-2</v>
      </c>
      <c r="R825">
        <v>0.32875144760810837</v>
      </c>
      <c r="S825">
        <v>5.2232341058906203E-3</v>
      </c>
      <c r="T825">
        <v>3.208467307121135E-2</v>
      </c>
      <c r="U825">
        <v>0.17226482280003111</v>
      </c>
      <c r="V825">
        <v>4.7039250120818867E-2</v>
      </c>
      <c r="W825">
        <v>0</v>
      </c>
      <c r="X825">
        <v>1.5422114240813641E-2</v>
      </c>
      <c r="Y825">
        <v>4.7574377648695407E-3</v>
      </c>
      <c r="Z825">
        <v>0</v>
      </c>
      <c r="AA825">
        <v>6.6406662233584157E-2</v>
      </c>
      <c r="AB825">
        <v>7.7504438146744792E-2</v>
      </c>
      <c r="AC825">
        <v>0.35601368009760981</v>
      </c>
      <c r="AD825">
        <v>1.9357948420857942E-2</v>
      </c>
      <c r="AE825">
        <v>5.7606398162232737E-2</v>
      </c>
      <c r="AF825">
        <v>2.0163660358979141E-2</v>
      </c>
    </row>
    <row r="826" spans="2:32" x14ac:dyDescent="0.25">
      <c r="B826" s="193">
        <v>2041</v>
      </c>
      <c r="C826" s="193" t="s">
        <v>545</v>
      </c>
      <c r="D826" s="193" t="s">
        <v>119</v>
      </c>
      <c r="E826" s="193" t="s">
        <v>123</v>
      </c>
      <c r="F826">
        <v>0.12545139362473307</v>
      </c>
      <c r="G826">
        <v>2.6295480861168943</v>
      </c>
      <c r="H826">
        <v>0.58101968855332498</v>
      </c>
      <c r="I826">
        <v>1.3508773163666914</v>
      </c>
      <c r="J826">
        <v>0.33687342928021174</v>
      </c>
      <c r="K826">
        <v>2.2669303449902385</v>
      </c>
      <c r="L826">
        <v>0.29687249010010958</v>
      </c>
      <c r="M826">
        <v>0.47863787375017064</v>
      </c>
      <c r="N826">
        <v>0.67656980952522527</v>
      </c>
      <c r="O826">
        <v>12.622141193005811</v>
      </c>
      <c r="P826">
        <v>0.10521175959591077</v>
      </c>
      <c r="Q826">
        <v>0.12803750664941368</v>
      </c>
      <c r="R826">
        <v>0.87684259754898652</v>
      </c>
      <c r="S826">
        <v>0.15397128674723215</v>
      </c>
      <c r="T826">
        <v>0.22868586752013337</v>
      </c>
      <c r="U826">
        <v>1.2107355073124157</v>
      </c>
      <c r="V826">
        <v>0.24518911063670873</v>
      </c>
      <c r="W826">
        <v>3.8124724963422896</v>
      </c>
      <c r="X826">
        <v>0.151587560056513</v>
      </c>
      <c r="Y826">
        <v>9.3626775657245781E-2</v>
      </c>
      <c r="Z826">
        <v>4.4424804335804833</v>
      </c>
      <c r="AA826">
        <v>0.35854708299264365</v>
      </c>
      <c r="AB826">
        <v>0.79291817204239901</v>
      </c>
      <c r="AC826">
        <v>2.8020039416746223</v>
      </c>
      <c r="AD826">
        <v>0.10591284477455445</v>
      </c>
      <c r="AE826">
        <v>0.30646189797591872</v>
      </c>
      <c r="AF826">
        <v>0.1964251746897204</v>
      </c>
    </row>
    <row r="827" spans="2:32" x14ac:dyDescent="0.25">
      <c r="B827" s="193">
        <v>2041</v>
      </c>
      <c r="C827" s="193" t="s">
        <v>545</v>
      </c>
      <c r="D827" s="193" t="s">
        <v>119</v>
      </c>
      <c r="E827" s="193" t="s">
        <v>124</v>
      </c>
      <c r="F827">
        <v>8.8958534734581068E-2</v>
      </c>
      <c r="G827">
        <v>1.0632766550322161</v>
      </c>
      <c r="H827">
        <v>0.26598115743985812</v>
      </c>
      <c r="I827">
        <v>0.64707500056769551</v>
      </c>
      <c r="J827">
        <v>0.2193666454937927</v>
      </c>
      <c r="K827">
        <v>0.88750572418916773</v>
      </c>
      <c r="L827">
        <v>0.33511029934124098</v>
      </c>
      <c r="M827">
        <v>0.29521742941592022</v>
      </c>
      <c r="N827">
        <v>0.51361358709860683</v>
      </c>
      <c r="O827">
        <v>2.2190632754509809</v>
      </c>
      <c r="P827">
        <v>8.6144101587986618E-2</v>
      </c>
      <c r="Q827">
        <v>0.11177189590915672</v>
      </c>
      <c r="R827">
        <v>0.47412823809501431</v>
      </c>
      <c r="S827">
        <v>0.21041711536203</v>
      </c>
      <c r="T827">
        <v>0.21561764962564808</v>
      </c>
      <c r="U827">
        <v>0.66712404171288009</v>
      </c>
      <c r="V827">
        <v>0.14535821040716471</v>
      </c>
      <c r="W827">
        <v>0.90931728175349058</v>
      </c>
      <c r="X827">
        <v>0.11252929062389823</v>
      </c>
      <c r="Y827">
        <v>0.11360970727538244</v>
      </c>
      <c r="Z827">
        <v>0.71227653638946697</v>
      </c>
      <c r="AA827">
        <v>0.20719799840008588</v>
      </c>
      <c r="AB827">
        <v>0.57224503427925288</v>
      </c>
      <c r="AC827">
        <v>2.2673221704276378</v>
      </c>
      <c r="AD827">
        <v>7.6028334382310839E-2</v>
      </c>
      <c r="AE827">
        <v>0.20351343981198322</v>
      </c>
      <c r="AF827">
        <v>0.22696583064338716</v>
      </c>
    </row>
    <row r="828" spans="2:32" x14ac:dyDescent="0.25">
      <c r="B828" s="193">
        <v>2041</v>
      </c>
      <c r="C828" s="193" t="s">
        <v>545</v>
      </c>
      <c r="D828" s="193" t="s">
        <v>119</v>
      </c>
      <c r="E828" s="193" t="s">
        <v>125</v>
      </c>
      <c r="F828">
        <v>9.253930532004391E-2</v>
      </c>
      <c r="G828">
        <v>0.91834629998417761</v>
      </c>
      <c r="H828">
        <v>0.27168679277651298</v>
      </c>
      <c r="I828">
        <v>0.5181516405227512</v>
      </c>
      <c r="J828">
        <v>0.21394798076084781</v>
      </c>
      <c r="K828">
        <v>0.67548531952092916</v>
      </c>
      <c r="L828">
        <v>0.35088274135092773</v>
      </c>
      <c r="M828">
        <v>0.27557725100131741</v>
      </c>
      <c r="N828">
        <v>0.53317398278635753</v>
      </c>
      <c r="O828">
        <v>7.0686949380789814</v>
      </c>
      <c r="P828">
        <v>0.10618446560235256</v>
      </c>
      <c r="Q828">
        <v>0.13209737499114199</v>
      </c>
      <c r="R828">
        <v>0.46054343676540005</v>
      </c>
      <c r="S828">
        <v>0.2128688958334157</v>
      </c>
      <c r="T828">
        <v>0.24224761712172324</v>
      </c>
      <c r="U828">
        <v>0.66673518546453803</v>
      </c>
      <c r="V828">
        <v>0.17075154407752396</v>
      </c>
      <c r="W828">
        <v>2.6728459811492682</v>
      </c>
      <c r="X828">
        <v>0.12555890135384001</v>
      </c>
      <c r="Y828">
        <v>0.10260689749332585</v>
      </c>
      <c r="Z828">
        <v>2.2178818827562212</v>
      </c>
      <c r="AA828">
        <v>0.18519737861281627</v>
      </c>
      <c r="AB828">
        <v>0.66903334968564376</v>
      </c>
      <c r="AC828">
        <v>2.3722709623018234</v>
      </c>
      <c r="AD828">
        <v>8.6683551718371735E-2</v>
      </c>
      <c r="AE828">
        <v>0.1979750834857375</v>
      </c>
      <c r="AF828">
        <v>0.20496731823022274</v>
      </c>
    </row>
    <row r="829" spans="2:32" x14ac:dyDescent="0.25">
      <c r="B829" s="193">
        <v>2041</v>
      </c>
      <c r="C829" s="193" t="s">
        <v>545</v>
      </c>
      <c r="D829" s="193" t="s">
        <v>119</v>
      </c>
      <c r="E829" s="193" t="s">
        <v>126</v>
      </c>
      <c r="F829">
        <v>0.91476473394264246</v>
      </c>
      <c r="G829">
        <v>5.8771167639542909</v>
      </c>
      <c r="H829">
        <v>2.4659209827356641</v>
      </c>
      <c r="I829">
        <v>3.5232227077119078</v>
      </c>
      <c r="J829">
        <v>1.8512220233603407</v>
      </c>
      <c r="K829">
        <v>5.8131627639479602</v>
      </c>
      <c r="L829">
        <v>1.1670047707331985</v>
      </c>
      <c r="M829">
        <v>2.6787364160309886</v>
      </c>
      <c r="N829">
        <v>1.7339016815302573</v>
      </c>
      <c r="O829">
        <v>14.109876948964734</v>
      </c>
      <c r="P829">
        <v>1.1100303212346969</v>
      </c>
      <c r="Q829">
        <v>1.5665010756799755</v>
      </c>
      <c r="R829">
        <v>4.0687650062462337</v>
      </c>
      <c r="S829">
        <v>0.91546603278886574</v>
      </c>
      <c r="T829">
        <v>2.3723894405649917</v>
      </c>
      <c r="U829">
        <v>1.8475605050360007</v>
      </c>
      <c r="V829">
        <v>1.492111009850527</v>
      </c>
      <c r="W829">
        <v>4.5586351980815927</v>
      </c>
      <c r="X829">
        <v>1.305219307623015</v>
      </c>
      <c r="Y829">
        <v>0.34660023857330269</v>
      </c>
      <c r="Z829">
        <v>4.3485367776611596</v>
      </c>
      <c r="AA829">
        <v>1.6586473675459303</v>
      </c>
      <c r="AB829">
        <v>2.4956137811921124</v>
      </c>
      <c r="AC829">
        <v>8.7634985566271748</v>
      </c>
      <c r="AD829">
        <v>1.0142016420856783</v>
      </c>
      <c r="AE829">
        <v>1.985731856651459</v>
      </c>
      <c r="AF829">
        <v>0.67866630052859223</v>
      </c>
    </row>
    <row r="830" spans="2:32" x14ac:dyDescent="0.25">
      <c r="B830" s="193">
        <v>2041</v>
      </c>
      <c r="C830" s="193" t="s">
        <v>545</v>
      </c>
      <c r="D830" s="193" t="s">
        <v>119</v>
      </c>
      <c r="E830" s="193" t="s">
        <v>127</v>
      </c>
      <c r="F830">
        <v>5.0199365226121504</v>
      </c>
      <c r="G830">
        <v>26.081189073909997</v>
      </c>
      <c r="H830">
        <v>12.810846511348059</v>
      </c>
      <c r="I830">
        <v>18.131115265411818</v>
      </c>
      <c r="J830">
        <v>10.84936363664772</v>
      </c>
      <c r="K830">
        <v>33.688373841865307</v>
      </c>
      <c r="L830">
        <v>4.5819974994316768</v>
      </c>
      <c r="M830">
        <v>10.723465594351019</v>
      </c>
      <c r="N830">
        <v>7.4128227134494757</v>
      </c>
      <c r="O830">
        <v>68.445233323308827</v>
      </c>
      <c r="P830">
        <v>5.0097189047991959</v>
      </c>
      <c r="Q830">
        <v>8.7575412570178859</v>
      </c>
      <c r="R830">
        <v>20.335531577820813</v>
      </c>
      <c r="S830">
        <v>4.8325053051043012</v>
      </c>
      <c r="T830">
        <v>13.818790970544237</v>
      </c>
      <c r="U830">
        <v>4.6099680929712932</v>
      </c>
      <c r="V830">
        <v>7.8881817978329272</v>
      </c>
      <c r="W830">
        <v>19.410962283537724</v>
      </c>
      <c r="X830">
        <v>7.8784351471066092</v>
      </c>
      <c r="Y830">
        <v>1.9219540475348631</v>
      </c>
      <c r="Z830">
        <v>21.59669647662281</v>
      </c>
      <c r="AA830">
        <v>6.1932587206790606</v>
      </c>
      <c r="AB830">
        <v>10.709810640282045</v>
      </c>
      <c r="AC830">
        <v>40.237244949275464</v>
      </c>
      <c r="AD830">
        <v>7.0514345612082128</v>
      </c>
      <c r="AE830">
        <v>10.753346062157428</v>
      </c>
      <c r="AF830">
        <v>3.1637105166378099</v>
      </c>
    </row>
    <row r="831" spans="2:32" x14ac:dyDescent="0.25">
      <c r="B831" s="193">
        <v>2041</v>
      </c>
      <c r="C831" s="193" t="s">
        <v>545</v>
      </c>
      <c r="D831" s="193" t="s">
        <v>119</v>
      </c>
      <c r="E831" s="193" t="s">
        <v>128</v>
      </c>
      <c r="F831">
        <v>0.99016729064327536</v>
      </c>
      <c r="G831">
        <v>4.2885974383049597</v>
      </c>
      <c r="H831">
        <v>2.1010100320270064</v>
      </c>
      <c r="I831">
        <v>2.9762591378870709</v>
      </c>
      <c r="J831">
        <v>2.2348727031320044</v>
      </c>
      <c r="K831">
        <v>5.8761211588490063</v>
      </c>
      <c r="L831">
        <v>3.3362867850473785</v>
      </c>
      <c r="M831">
        <v>5.9795278681595114</v>
      </c>
      <c r="N831">
        <v>5.2360803600235499</v>
      </c>
      <c r="O831">
        <v>45.656086310060203</v>
      </c>
      <c r="P831">
        <v>3.0318867473375866</v>
      </c>
      <c r="Q831">
        <v>5.9849345546311152</v>
      </c>
      <c r="R831">
        <v>13.48077647673035</v>
      </c>
      <c r="S831">
        <v>3.0347503751748697</v>
      </c>
      <c r="T831">
        <v>9.2937410765908091</v>
      </c>
      <c r="U831">
        <v>2.7759191947315607</v>
      </c>
      <c r="V831">
        <v>5.4475147043324608</v>
      </c>
      <c r="W831">
        <v>13.99657418402972</v>
      </c>
      <c r="X831">
        <v>5.1159967374033268</v>
      </c>
      <c r="Y831">
        <v>1.3681635234060003</v>
      </c>
      <c r="Z831">
        <v>15.537534699152285</v>
      </c>
      <c r="AA831">
        <v>4.1026119580774774</v>
      </c>
      <c r="AB831">
        <v>7.8285430285565045</v>
      </c>
      <c r="AC831">
        <v>26.779110491235436</v>
      </c>
      <c r="AD831">
        <v>4.7898454403439441</v>
      </c>
      <c r="AE831">
        <v>6.7663107373049876</v>
      </c>
      <c r="AF831">
        <v>2.3320789934135262</v>
      </c>
    </row>
    <row r="832" spans="2:32" x14ac:dyDescent="0.25">
      <c r="B832" s="193">
        <v>2041</v>
      </c>
      <c r="C832" s="193" t="s">
        <v>545</v>
      </c>
      <c r="D832" s="193" t="s">
        <v>119</v>
      </c>
      <c r="E832" s="193" t="s">
        <v>543</v>
      </c>
      <c r="F832">
        <v>1.5648846118797315</v>
      </c>
      <c r="G832">
        <v>4.8651764212402364</v>
      </c>
      <c r="H832">
        <v>2.2422899640759453</v>
      </c>
      <c r="I832">
        <v>3.7735994844751977</v>
      </c>
      <c r="J832">
        <v>2.4788117164244721</v>
      </c>
      <c r="K832">
        <v>7.7749872284434005</v>
      </c>
      <c r="L832">
        <v>0</v>
      </c>
      <c r="M832">
        <v>2.1520527430825651</v>
      </c>
      <c r="N832">
        <v>0</v>
      </c>
      <c r="O832">
        <v>0</v>
      </c>
      <c r="P832">
        <v>1.1035825234187873</v>
      </c>
      <c r="Q832">
        <v>2.2948555168111637</v>
      </c>
      <c r="R832">
        <v>5.5841456834788001</v>
      </c>
      <c r="S832">
        <v>0</v>
      </c>
      <c r="T832">
        <v>3.4514409442226368</v>
      </c>
      <c r="U832">
        <v>0</v>
      </c>
      <c r="V832">
        <v>1.9639671374758343</v>
      </c>
      <c r="W832">
        <v>0</v>
      </c>
      <c r="X832">
        <v>1.7254717668941355</v>
      </c>
      <c r="Y832">
        <v>0</v>
      </c>
      <c r="Z832">
        <v>0</v>
      </c>
      <c r="AA832">
        <v>1.679705328874781</v>
      </c>
      <c r="AB832">
        <v>0</v>
      </c>
      <c r="AC832">
        <v>0</v>
      </c>
      <c r="AD832">
        <v>2.0452439975390262</v>
      </c>
      <c r="AE832">
        <v>2.9277491671794444</v>
      </c>
      <c r="AF832">
        <v>0</v>
      </c>
    </row>
    <row r="833" spans="2:32" x14ac:dyDescent="0.25">
      <c r="B833" s="193">
        <v>2041</v>
      </c>
      <c r="C833" s="193" t="s">
        <v>545</v>
      </c>
      <c r="D833" s="193" t="s">
        <v>119</v>
      </c>
      <c r="E833" s="193" t="s">
        <v>544</v>
      </c>
      <c r="F833">
        <v>0.92603534597025106</v>
      </c>
      <c r="G833">
        <v>3.0631277295374657</v>
      </c>
      <c r="H833">
        <v>2.598016827647867</v>
      </c>
      <c r="I833">
        <v>2.7263394237615906</v>
      </c>
      <c r="J833">
        <v>2.2683520308175775</v>
      </c>
      <c r="K833">
        <v>6.4318729337525928</v>
      </c>
      <c r="L833">
        <v>0</v>
      </c>
      <c r="M833">
        <v>1.2651142379909779</v>
      </c>
      <c r="N833">
        <v>0</v>
      </c>
      <c r="O833">
        <v>0</v>
      </c>
      <c r="P833">
        <v>0.96542199965801023</v>
      </c>
      <c r="Q833">
        <v>1.3193414959449177</v>
      </c>
      <c r="R833">
        <v>3.4699831043941751</v>
      </c>
      <c r="S833">
        <v>0</v>
      </c>
      <c r="T833">
        <v>2.0491259688511909</v>
      </c>
      <c r="U833">
        <v>0</v>
      </c>
      <c r="V833">
        <v>1.4220264881346458</v>
      </c>
      <c r="W833">
        <v>0</v>
      </c>
      <c r="X833">
        <v>1.214027305593171</v>
      </c>
      <c r="Y833">
        <v>0</v>
      </c>
      <c r="Z833">
        <v>0</v>
      </c>
      <c r="AA833">
        <v>1.8544077832430581</v>
      </c>
      <c r="AB833">
        <v>0</v>
      </c>
      <c r="AC833">
        <v>0</v>
      </c>
      <c r="AD833">
        <v>2.0841543227477177</v>
      </c>
      <c r="AE833">
        <v>1.6802987669046279</v>
      </c>
      <c r="AF833">
        <v>0</v>
      </c>
    </row>
    <row r="834" spans="2:32" x14ac:dyDescent="0.25">
      <c r="B834" s="193">
        <v>2041</v>
      </c>
      <c r="C834" s="193" t="s">
        <v>545</v>
      </c>
      <c r="D834" s="193" t="s">
        <v>121</v>
      </c>
      <c r="E834" s="193" t="s">
        <v>542</v>
      </c>
      <c r="F834">
        <v>0.73142108452276045</v>
      </c>
      <c r="G834">
        <v>14.767580049696903</v>
      </c>
      <c r="H834">
        <v>3.7971668309608111</v>
      </c>
      <c r="I834">
        <v>7.725094493771989</v>
      </c>
      <c r="J834">
        <v>1.2832425752976366</v>
      </c>
      <c r="K834">
        <v>14.17482723298663</v>
      </c>
      <c r="L834">
        <v>2.4955008093574613</v>
      </c>
      <c r="M834">
        <v>0.71972503003840105</v>
      </c>
      <c r="N834">
        <v>5.7570537160020967</v>
      </c>
      <c r="O834">
        <v>31.861418492486923</v>
      </c>
      <c r="P834">
        <v>0.29022169658744806</v>
      </c>
      <c r="Q834">
        <v>0.19387005119539705</v>
      </c>
      <c r="R834">
        <v>3.7046719250478182</v>
      </c>
      <c r="S834">
        <v>0.36504037298094366</v>
      </c>
      <c r="T834">
        <v>0.36155943469166563</v>
      </c>
      <c r="U834">
        <v>12.039210552615492</v>
      </c>
      <c r="V834">
        <v>0.5300812834918196</v>
      </c>
      <c r="W834">
        <v>10.690437230118874</v>
      </c>
      <c r="X834">
        <v>0.17379048539104672</v>
      </c>
      <c r="Y834">
        <v>0.33248688856642472</v>
      </c>
      <c r="Z834">
        <v>9.6198291425637947</v>
      </c>
      <c r="AA834">
        <v>0.74833099292130589</v>
      </c>
      <c r="AB834">
        <v>5.4166151535997518</v>
      </c>
      <c r="AC834">
        <v>24.881015082702344</v>
      </c>
      <c r="AD834">
        <v>0.21814306389538579</v>
      </c>
      <c r="AE834">
        <v>0.64916157032151178</v>
      </c>
      <c r="AF834">
        <v>1.4091939876487225</v>
      </c>
    </row>
    <row r="835" spans="2:32" x14ac:dyDescent="0.25">
      <c r="B835" s="193">
        <v>2041</v>
      </c>
      <c r="C835" s="193" t="s">
        <v>545</v>
      </c>
      <c r="D835" s="193" t="s">
        <v>121</v>
      </c>
      <c r="E835" s="193" t="s">
        <v>123</v>
      </c>
      <c r="F835">
        <v>3.1029899271268304</v>
      </c>
      <c r="G835">
        <v>73.108075032486127</v>
      </c>
      <c r="H835">
        <v>13.157451674088538</v>
      </c>
      <c r="I835">
        <v>37.557799656160881</v>
      </c>
      <c r="J835">
        <v>9.3659317638254436</v>
      </c>
      <c r="K835">
        <v>59.485630136542909</v>
      </c>
      <c r="L835">
        <v>14.399147991210189</v>
      </c>
      <c r="M835">
        <v>15.681871137563139</v>
      </c>
      <c r="N835">
        <v>32.81553238716549</v>
      </c>
      <c r="O835">
        <v>122.53723747470492</v>
      </c>
      <c r="P835">
        <v>3.4471096973837341</v>
      </c>
      <c r="Q835">
        <v>4.1949619747371143</v>
      </c>
      <c r="R835">
        <v>28.728467546775367</v>
      </c>
      <c r="S835">
        <v>7.4680390342764138</v>
      </c>
      <c r="T835">
        <v>7.4925585753049457</v>
      </c>
      <c r="U835">
        <v>58.724066154211783</v>
      </c>
      <c r="V835">
        <v>8.033263241816762</v>
      </c>
      <c r="W835">
        <v>43.163682984681685</v>
      </c>
      <c r="X835">
        <v>4.9665450923021597</v>
      </c>
      <c r="Y835">
        <v>4.5411610829076965</v>
      </c>
      <c r="Z835">
        <v>50.296446016250343</v>
      </c>
      <c r="AA835">
        <v>11.74727170707475</v>
      </c>
      <c r="AB835">
        <v>38.4587541281049</v>
      </c>
      <c r="AC835">
        <v>135.90504601663082</v>
      </c>
      <c r="AD835">
        <v>3.4700797297002421</v>
      </c>
      <c r="AE835">
        <v>10.040776662692306</v>
      </c>
      <c r="AF835">
        <v>9.5271716102857411</v>
      </c>
    </row>
    <row r="836" spans="2:32" x14ac:dyDescent="0.25">
      <c r="B836" s="193">
        <v>2041</v>
      </c>
      <c r="C836" s="193" t="s">
        <v>545</v>
      </c>
      <c r="D836" s="193" t="s">
        <v>121</v>
      </c>
      <c r="E836" s="193" t="s">
        <v>124</v>
      </c>
      <c r="F836">
        <v>5.1987360096060566</v>
      </c>
      <c r="G836">
        <v>72.69111936897292</v>
      </c>
      <c r="H836">
        <v>14.231054244830878</v>
      </c>
      <c r="I836">
        <v>44.237410728743434</v>
      </c>
      <c r="J836">
        <v>14.997044219575487</v>
      </c>
      <c r="K836">
        <v>55.023767261308151</v>
      </c>
      <c r="L836">
        <v>15.835977275562367</v>
      </c>
      <c r="M836">
        <v>20.298318018962817</v>
      </c>
      <c r="N836">
        <v>24.271331289138434</v>
      </c>
      <c r="O836">
        <v>101.50851929753711</v>
      </c>
      <c r="P836">
        <v>5.9230255237650171</v>
      </c>
      <c r="Q836">
        <v>7.6851203983287721</v>
      </c>
      <c r="R836">
        <v>32.59972074705739</v>
      </c>
      <c r="S836">
        <v>9.9434743241638515</v>
      </c>
      <c r="T836">
        <v>14.825261608915982</v>
      </c>
      <c r="U836">
        <v>31.525623609045375</v>
      </c>
      <c r="V836">
        <v>9.9944206795292523</v>
      </c>
      <c r="W836">
        <v>41.595682224833965</v>
      </c>
      <c r="X836">
        <v>7.2456916496458241</v>
      </c>
      <c r="Y836">
        <v>5.3687420119075906</v>
      </c>
      <c r="Z836">
        <v>32.582277999521736</v>
      </c>
      <c r="AA836">
        <v>14.246350131625009</v>
      </c>
      <c r="AB836">
        <v>27.042019826647618</v>
      </c>
      <c r="AC836">
        <v>107.1446101115164</v>
      </c>
      <c r="AD836">
        <v>5.2274938942374245</v>
      </c>
      <c r="AE836">
        <v>13.993010272495495</v>
      </c>
      <c r="AF836">
        <v>10.725500658927331</v>
      </c>
    </row>
    <row r="837" spans="2:32" x14ac:dyDescent="0.25">
      <c r="B837" s="193">
        <v>2041</v>
      </c>
      <c r="C837" s="193" t="s">
        <v>545</v>
      </c>
      <c r="D837" s="193" t="s">
        <v>121</v>
      </c>
      <c r="E837" s="193" t="s">
        <v>125</v>
      </c>
      <c r="F837">
        <v>2.7062326492541779</v>
      </c>
      <c r="G837">
        <v>29.03097653092966</v>
      </c>
      <c r="H837">
        <v>7.2741705630570639</v>
      </c>
      <c r="I837">
        <v>16.379930006510467</v>
      </c>
      <c r="J837">
        <v>6.7633732595372553</v>
      </c>
      <c r="K837">
        <v>20.956744763079783</v>
      </c>
      <c r="L837">
        <v>8.4918039508386283</v>
      </c>
      <c r="M837">
        <v>8.9896015557547333</v>
      </c>
      <c r="N837">
        <v>12.903481419684216</v>
      </c>
      <c r="O837">
        <v>52.696348344254069</v>
      </c>
      <c r="P837">
        <v>3.4638419307380723</v>
      </c>
      <c r="Q837">
        <v>4.309146576564876</v>
      </c>
      <c r="R837">
        <v>15.023380850907323</v>
      </c>
      <c r="S837">
        <v>5.1516951893652223</v>
      </c>
      <c r="T837">
        <v>7.9023560465987446</v>
      </c>
      <c r="U837">
        <v>16.135830620487482</v>
      </c>
      <c r="V837">
        <v>5.5700836723982512</v>
      </c>
      <c r="W837">
        <v>19.925774718955282</v>
      </c>
      <c r="X837">
        <v>2.6063968266246631</v>
      </c>
      <c r="Y837">
        <v>2.4832160572004005</v>
      </c>
      <c r="Z837">
        <v>16.534067080831491</v>
      </c>
      <c r="AA837">
        <v>6.0413210337580185</v>
      </c>
      <c r="AB837">
        <v>14.942766046670192</v>
      </c>
      <c r="AC837">
        <v>48.661301717419974</v>
      </c>
      <c r="AD837">
        <v>2.6158848821454264</v>
      </c>
      <c r="AE837">
        <v>6.4581423613067095</v>
      </c>
      <c r="AF837">
        <v>4.9604670666872126</v>
      </c>
    </row>
    <row r="838" spans="2:32" x14ac:dyDescent="0.25">
      <c r="B838" s="193">
        <v>2041</v>
      </c>
      <c r="C838" s="193" t="s">
        <v>545</v>
      </c>
      <c r="D838" s="193" t="s">
        <v>121</v>
      </c>
      <c r="E838" s="193" t="s">
        <v>126</v>
      </c>
      <c r="F838">
        <v>0.35692487982045074</v>
      </c>
      <c r="G838">
        <v>3.002499847905999</v>
      </c>
      <c r="H838">
        <v>0.88089191401851352</v>
      </c>
      <c r="I838">
        <v>1.7999430790492694</v>
      </c>
      <c r="J838">
        <v>0.94575181450706458</v>
      </c>
      <c r="K838">
        <v>2.4062952103239574</v>
      </c>
      <c r="L838">
        <v>0.9924360178062922</v>
      </c>
      <c r="M838">
        <v>1.9723894991674091</v>
      </c>
      <c r="N838">
        <v>1.4745325154107098</v>
      </c>
      <c r="O838">
        <v>5.0417068075302183</v>
      </c>
      <c r="P838">
        <v>0.80606195081357124</v>
      </c>
      <c r="Q838">
        <v>1.1534357220124087</v>
      </c>
      <c r="R838">
        <v>2.9958861666541252</v>
      </c>
      <c r="S838">
        <v>0.77852420727217198</v>
      </c>
      <c r="T838">
        <v>1.746822118257978</v>
      </c>
      <c r="U838">
        <v>1.5711894554827879</v>
      </c>
      <c r="V838">
        <v>1.098661320243616</v>
      </c>
      <c r="W838">
        <v>1.8996164559437112</v>
      </c>
      <c r="X838">
        <v>0.50095813681098333</v>
      </c>
      <c r="Y838">
        <v>0.29475334563052941</v>
      </c>
      <c r="Z838">
        <v>1.8120669154658091</v>
      </c>
      <c r="AA838">
        <v>1.2212842708192058</v>
      </c>
      <c r="AB838">
        <v>1.8772394235614887</v>
      </c>
      <c r="AC838">
        <v>6.0541894898716446</v>
      </c>
      <c r="AD838">
        <v>0.56588887239708696</v>
      </c>
      <c r="AE838">
        <v>1.4018428180925131</v>
      </c>
      <c r="AF838">
        <v>0.57714663864892446</v>
      </c>
    </row>
    <row r="839" spans="2:32" x14ac:dyDescent="0.25">
      <c r="B839" s="193">
        <v>2041</v>
      </c>
      <c r="C839" s="193" t="s">
        <v>545</v>
      </c>
      <c r="D839" s="193" t="s">
        <v>121</v>
      </c>
      <c r="E839" s="193" t="s">
        <v>127</v>
      </c>
      <c r="F839">
        <v>0</v>
      </c>
      <c r="G839">
        <v>0</v>
      </c>
      <c r="H839">
        <v>0</v>
      </c>
      <c r="I839">
        <v>0</v>
      </c>
      <c r="J839">
        <v>0</v>
      </c>
      <c r="K839">
        <v>0</v>
      </c>
      <c r="L839">
        <v>0.17143293920612801</v>
      </c>
      <c r="M839">
        <v>0</v>
      </c>
      <c r="N839">
        <v>0.27734672176015179</v>
      </c>
      <c r="O839">
        <v>3.8064251323264875</v>
      </c>
      <c r="P839">
        <v>0</v>
      </c>
      <c r="Q839">
        <v>0</v>
      </c>
      <c r="R839">
        <v>0</v>
      </c>
      <c r="S839">
        <v>0.18080555222607456</v>
      </c>
      <c r="T839">
        <v>0</v>
      </c>
      <c r="U839">
        <v>0.17247944371915552</v>
      </c>
      <c r="V839">
        <v>0</v>
      </c>
      <c r="W839">
        <v>1.2589192468081554</v>
      </c>
      <c r="X839">
        <v>0</v>
      </c>
      <c r="Y839">
        <v>7.1908863204068363E-2</v>
      </c>
      <c r="Z839">
        <v>1.4006774349849038</v>
      </c>
      <c r="AA839">
        <v>0</v>
      </c>
      <c r="AB839">
        <v>0.38341131982874144</v>
      </c>
      <c r="AC839">
        <v>1.3229626243433796</v>
      </c>
      <c r="AD839">
        <v>0</v>
      </c>
      <c r="AE839">
        <v>0</v>
      </c>
      <c r="AF839">
        <v>0.11836850472568547</v>
      </c>
    </row>
    <row r="840" spans="2:32" x14ac:dyDescent="0.25">
      <c r="B840" s="193">
        <v>2041</v>
      </c>
      <c r="C840" s="193" t="s">
        <v>545</v>
      </c>
      <c r="D840" s="193" t="s">
        <v>121</v>
      </c>
      <c r="E840" s="193" t="s">
        <v>128</v>
      </c>
      <c r="F840">
        <v>0</v>
      </c>
      <c r="G840">
        <v>0</v>
      </c>
      <c r="H840">
        <v>0</v>
      </c>
      <c r="I840">
        <v>0</v>
      </c>
      <c r="J840">
        <v>0</v>
      </c>
      <c r="K840">
        <v>0</v>
      </c>
      <c r="L840">
        <v>0</v>
      </c>
      <c r="M840">
        <v>0.74496353357616762</v>
      </c>
      <c r="N840">
        <v>0</v>
      </c>
      <c r="O840">
        <v>1.8460240144675266</v>
      </c>
      <c r="P840">
        <v>0.35696787488811721</v>
      </c>
      <c r="Q840">
        <v>0.74563712927596715</v>
      </c>
      <c r="R840">
        <v>1.6616893871032379</v>
      </c>
      <c r="S840">
        <v>0</v>
      </c>
      <c r="T840">
        <v>1.1578670331860343</v>
      </c>
      <c r="U840">
        <v>0</v>
      </c>
      <c r="V840">
        <v>0.67868231285570546</v>
      </c>
      <c r="W840">
        <v>0.65998967248045814</v>
      </c>
      <c r="X840">
        <v>0.3183690079614791</v>
      </c>
      <c r="Y840">
        <v>0</v>
      </c>
      <c r="Z840">
        <v>0.73265159762793397</v>
      </c>
      <c r="AA840">
        <v>0.5111266923691018</v>
      </c>
      <c r="AB840">
        <v>0</v>
      </c>
      <c r="AC840">
        <v>0</v>
      </c>
      <c r="AD840">
        <v>0.43332218488397267</v>
      </c>
      <c r="AE840">
        <v>0.77448540180438241</v>
      </c>
      <c r="AF840">
        <v>0</v>
      </c>
    </row>
    <row r="841" spans="2:32" x14ac:dyDescent="0.25">
      <c r="B841" s="193">
        <v>2041</v>
      </c>
      <c r="C841" s="193" t="s">
        <v>545</v>
      </c>
      <c r="D841" s="193" t="s">
        <v>121</v>
      </c>
      <c r="E841" s="193" t="s">
        <v>543</v>
      </c>
      <c r="F841">
        <v>0</v>
      </c>
      <c r="G841">
        <v>0</v>
      </c>
      <c r="H841">
        <v>0</v>
      </c>
      <c r="I841">
        <v>0</v>
      </c>
      <c r="J841">
        <v>0</v>
      </c>
      <c r="K841">
        <v>0</v>
      </c>
      <c r="L841">
        <v>0</v>
      </c>
      <c r="M841">
        <v>0</v>
      </c>
      <c r="N841">
        <v>0</v>
      </c>
      <c r="O841">
        <v>0</v>
      </c>
      <c r="P841">
        <v>0</v>
      </c>
      <c r="Q841">
        <v>0</v>
      </c>
      <c r="R841">
        <v>0</v>
      </c>
      <c r="S841">
        <v>0</v>
      </c>
      <c r="T841">
        <v>0</v>
      </c>
      <c r="U841">
        <v>0</v>
      </c>
      <c r="V841">
        <v>0</v>
      </c>
      <c r="W841">
        <v>0</v>
      </c>
      <c r="X841">
        <v>0</v>
      </c>
      <c r="Y841">
        <v>0</v>
      </c>
      <c r="Z841">
        <v>0</v>
      </c>
      <c r="AA841">
        <v>0</v>
      </c>
      <c r="AB841">
        <v>0</v>
      </c>
      <c r="AC841">
        <v>0</v>
      </c>
      <c r="AD841">
        <v>0</v>
      </c>
      <c r="AE841">
        <v>0</v>
      </c>
      <c r="AF841">
        <v>0</v>
      </c>
    </row>
    <row r="842" spans="2:32" x14ac:dyDescent="0.25">
      <c r="B842" s="193">
        <v>2041</v>
      </c>
      <c r="C842" s="193" t="s">
        <v>545</v>
      </c>
      <c r="D842" s="193" t="s">
        <v>121</v>
      </c>
      <c r="E842" s="193" t="s">
        <v>544</v>
      </c>
      <c r="F842">
        <v>0</v>
      </c>
      <c r="G842">
        <v>0</v>
      </c>
      <c r="H842">
        <v>0</v>
      </c>
      <c r="I842">
        <v>0</v>
      </c>
      <c r="J842">
        <v>0</v>
      </c>
      <c r="K842">
        <v>0</v>
      </c>
      <c r="L842">
        <v>0</v>
      </c>
      <c r="M842">
        <v>0</v>
      </c>
      <c r="N842">
        <v>0</v>
      </c>
      <c r="O842">
        <v>0</v>
      </c>
      <c r="P842">
        <v>0</v>
      </c>
      <c r="Q842">
        <v>0</v>
      </c>
      <c r="R842">
        <v>0</v>
      </c>
      <c r="S842">
        <v>0</v>
      </c>
      <c r="T842">
        <v>0</v>
      </c>
      <c r="U842">
        <v>0</v>
      </c>
      <c r="V842">
        <v>0</v>
      </c>
      <c r="W842">
        <v>0</v>
      </c>
      <c r="X842">
        <v>0</v>
      </c>
      <c r="Y842">
        <v>0</v>
      </c>
      <c r="Z842">
        <v>0</v>
      </c>
      <c r="AA842">
        <v>0</v>
      </c>
      <c r="AB842">
        <v>0</v>
      </c>
      <c r="AC842">
        <v>0</v>
      </c>
      <c r="AD842">
        <v>0</v>
      </c>
      <c r="AE842">
        <v>0</v>
      </c>
      <c r="AF842">
        <v>0</v>
      </c>
    </row>
    <row r="843" spans="2:32" x14ac:dyDescent="0.25">
      <c r="B843" s="193">
        <v>2041</v>
      </c>
      <c r="C843" s="193" t="s">
        <v>545</v>
      </c>
      <c r="D843" s="193" t="s">
        <v>131</v>
      </c>
      <c r="E843" s="193" t="s">
        <v>542</v>
      </c>
      <c r="F843">
        <v>0</v>
      </c>
      <c r="G843">
        <v>0</v>
      </c>
      <c r="H843">
        <v>0</v>
      </c>
      <c r="I843">
        <v>0</v>
      </c>
      <c r="J843">
        <v>0</v>
      </c>
      <c r="K843">
        <v>0</v>
      </c>
      <c r="L843">
        <v>0</v>
      </c>
      <c r="M843">
        <v>0</v>
      </c>
      <c r="N843">
        <v>0</v>
      </c>
      <c r="O843">
        <v>0</v>
      </c>
      <c r="P843">
        <v>0</v>
      </c>
      <c r="Q843">
        <v>0</v>
      </c>
      <c r="R843">
        <v>0</v>
      </c>
      <c r="S843">
        <v>0</v>
      </c>
      <c r="T843">
        <v>0</v>
      </c>
      <c r="U843">
        <v>0</v>
      </c>
      <c r="V843">
        <v>0</v>
      </c>
      <c r="W843">
        <v>0</v>
      </c>
      <c r="X843">
        <v>0</v>
      </c>
      <c r="Y843">
        <v>0</v>
      </c>
      <c r="Z843">
        <v>0</v>
      </c>
      <c r="AA843">
        <v>0</v>
      </c>
      <c r="AB843">
        <v>0</v>
      </c>
      <c r="AC843">
        <v>0</v>
      </c>
      <c r="AD843">
        <v>0</v>
      </c>
      <c r="AE843">
        <v>0</v>
      </c>
      <c r="AF843">
        <v>0</v>
      </c>
    </row>
    <row r="844" spans="2:32" x14ac:dyDescent="0.25">
      <c r="B844" s="193">
        <v>2041</v>
      </c>
      <c r="C844" s="193" t="s">
        <v>545</v>
      </c>
      <c r="D844" s="193" t="s">
        <v>131</v>
      </c>
      <c r="E844" s="193" t="s">
        <v>123</v>
      </c>
      <c r="F844">
        <v>0</v>
      </c>
      <c r="G844">
        <v>0</v>
      </c>
      <c r="H844">
        <v>0</v>
      </c>
      <c r="I844">
        <v>0</v>
      </c>
      <c r="J844">
        <v>0</v>
      </c>
      <c r="K844">
        <v>0</v>
      </c>
      <c r="L844">
        <v>0</v>
      </c>
      <c r="M844">
        <v>0</v>
      </c>
      <c r="N844">
        <v>0</v>
      </c>
      <c r="O844">
        <v>0</v>
      </c>
      <c r="P844">
        <v>0</v>
      </c>
      <c r="Q844">
        <v>0</v>
      </c>
      <c r="R844">
        <v>0</v>
      </c>
      <c r="S844">
        <v>0</v>
      </c>
      <c r="T844">
        <v>0</v>
      </c>
      <c r="U844">
        <v>0</v>
      </c>
      <c r="V844">
        <v>0</v>
      </c>
      <c r="W844">
        <v>0</v>
      </c>
      <c r="X844">
        <v>0</v>
      </c>
      <c r="Y844">
        <v>0</v>
      </c>
      <c r="Z844">
        <v>0</v>
      </c>
      <c r="AA844">
        <v>0</v>
      </c>
      <c r="AB844">
        <v>0</v>
      </c>
      <c r="AC844">
        <v>0</v>
      </c>
      <c r="AD844">
        <v>0</v>
      </c>
      <c r="AE844">
        <v>0</v>
      </c>
      <c r="AF844">
        <v>0</v>
      </c>
    </row>
    <row r="845" spans="2:32" x14ac:dyDescent="0.25">
      <c r="B845" s="193">
        <v>2041</v>
      </c>
      <c r="C845" s="193" t="s">
        <v>545</v>
      </c>
      <c r="D845" s="193" t="s">
        <v>131</v>
      </c>
      <c r="E845" s="193" t="s">
        <v>124</v>
      </c>
      <c r="F845">
        <v>0</v>
      </c>
      <c r="G845">
        <v>0</v>
      </c>
      <c r="H845">
        <v>0</v>
      </c>
      <c r="I845">
        <v>0</v>
      </c>
      <c r="J845">
        <v>0</v>
      </c>
      <c r="K845">
        <v>0</v>
      </c>
      <c r="L845">
        <v>0</v>
      </c>
      <c r="M845">
        <v>0</v>
      </c>
      <c r="N845">
        <v>0</v>
      </c>
      <c r="O845">
        <v>0</v>
      </c>
      <c r="P845">
        <v>0</v>
      </c>
      <c r="Q845">
        <v>0</v>
      </c>
      <c r="R845">
        <v>0</v>
      </c>
      <c r="S845">
        <v>0</v>
      </c>
      <c r="T845">
        <v>0</v>
      </c>
      <c r="U845">
        <v>0</v>
      </c>
      <c r="V845">
        <v>0</v>
      </c>
      <c r="W845">
        <v>0</v>
      </c>
      <c r="X845">
        <v>0</v>
      </c>
      <c r="Y845">
        <v>0</v>
      </c>
      <c r="Z845">
        <v>0</v>
      </c>
      <c r="AA845">
        <v>0</v>
      </c>
      <c r="AB845">
        <v>0</v>
      </c>
      <c r="AC845">
        <v>0</v>
      </c>
      <c r="AD845">
        <v>0</v>
      </c>
      <c r="AE845">
        <v>0</v>
      </c>
      <c r="AF845">
        <v>0</v>
      </c>
    </row>
    <row r="846" spans="2:32" x14ac:dyDescent="0.25">
      <c r="B846" s="193">
        <v>2041</v>
      </c>
      <c r="C846" s="193" t="s">
        <v>545</v>
      </c>
      <c r="D846" s="193" t="s">
        <v>131</v>
      </c>
      <c r="E846" s="193" t="s">
        <v>125</v>
      </c>
      <c r="F846">
        <v>0</v>
      </c>
      <c r="G846">
        <v>0</v>
      </c>
      <c r="H846">
        <v>0</v>
      </c>
      <c r="I846">
        <v>0</v>
      </c>
      <c r="J846">
        <v>0</v>
      </c>
      <c r="K846">
        <v>0</v>
      </c>
      <c r="L846">
        <v>0</v>
      </c>
      <c r="M846">
        <v>0</v>
      </c>
      <c r="N846">
        <v>0</v>
      </c>
      <c r="O846">
        <v>0</v>
      </c>
      <c r="P846">
        <v>0</v>
      </c>
      <c r="Q846">
        <v>0</v>
      </c>
      <c r="R846">
        <v>0</v>
      </c>
      <c r="S846">
        <v>0</v>
      </c>
      <c r="T846">
        <v>0</v>
      </c>
      <c r="U846">
        <v>0</v>
      </c>
      <c r="V846">
        <v>0</v>
      </c>
      <c r="W846">
        <v>0</v>
      </c>
      <c r="X846">
        <v>0</v>
      </c>
      <c r="Y846">
        <v>0</v>
      </c>
      <c r="Z846">
        <v>0</v>
      </c>
      <c r="AA846">
        <v>0</v>
      </c>
      <c r="AB846">
        <v>0</v>
      </c>
      <c r="AC846">
        <v>0</v>
      </c>
      <c r="AD846">
        <v>0</v>
      </c>
      <c r="AE846">
        <v>0</v>
      </c>
      <c r="AF846">
        <v>0</v>
      </c>
    </row>
    <row r="847" spans="2:32" x14ac:dyDescent="0.25">
      <c r="B847" s="193">
        <v>2041</v>
      </c>
      <c r="C847" s="193" t="s">
        <v>545</v>
      </c>
      <c r="D847" s="193" t="s">
        <v>131</v>
      </c>
      <c r="E847" s="193" t="s">
        <v>126</v>
      </c>
      <c r="F847">
        <v>0</v>
      </c>
      <c r="G847">
        <v>0</v>
      </c>
      <c r="H847">
        <v>0</v>
      </c>
      <c r="I847">
        <v>0</v>
      </c>
      <c r="J847">
        <v>0</v>
      </c>
      <c r="K847">
        <v>0</v>
      </c>
      <c r="L847">
        <v>0</v>
      </c>
      <c r="M847">
        <v>0</v>
      </c>
      <c r="N847">
        <v>0</v>
      </c>
      <c r="O847">
        <v>0</v>
      </c>
      <c r="P847">
        <v>0</v>
      </c>
      <c r="Q847">
        <v>0</v>
      </c>
      <c r="R847">
        <v>0</v>
      </c>
      <c r="S847">
        <v>0</v>
      </c>
      <c r="T847">
        <v>0</v>
      </c>
      <c r="U847">
        <v>0</v>
      </c>
      <c r="V847">
        <v>0</v>
      </c>
      <c r="W847">
        <v>0</v>
      </c>
      <c r="X847">
        <v>0</v>
      </c>
      <c r="Y847">
        <v>0</v>
      </c>
      <c r="Z847">
        <v>0</v>
      </c>
      <c r="AA847">
        <v>0</v>
      </c>
      <c r="AB847">
        <v>0</v>
      </c>
      <c r="AC847">
        <v>0</v>
      </c>
      <c r="AD847">
        <v>0</v>
      </c>
      <c r="AE847">
        <v>0</v>
      </c>
      <c r="AF847">
        <v>0</v>
      </c>
    </row>
    <row r="848" spans="2:32" x14ac:dyDescent="0.25">
      <c r="B848" s="193">
        <v>2041</v>
      </c>
      <c r="C848" s="193" t="s">
        <v>545</v>
      </c>
      <c r="D848" s="193" t="s">
        <v>131</v>
      </c>
      <c r="E848" s="193" t="s">
        <v>127</v>
      </c>
      <c r="F848">
        <v>3.1911141481587952</v>
      </c>
      <c r="G848">
        <v>16.579502764558985</v>
      </c>
      <c r="H848">
        <v>8.1437032855110587</v>
      </c>
      <c r="I848">
        <v>11.525735073487866</v>
      </c>
      <c r="J848">
        <v>6.896811870722737</v>
      </c>
      <c r="K848">
        <v>21.415299956681334</v>
      </c>
      <c r="L848">
        <v>4.7184627412931759</v>
      </c>
      <c r="M848">
        <v>12.699907964813111</v>
      </c>
      <c r="N848">
        <v>7.6335981819198908</v>
      </c>
      <c r="O848">
        <v>37.818628578828907</v>
      </c>
      <c r="P848">
        <v>5.933060395517086</v>
      </c>
      <c r="Q848">
        <v>10.371644034627211</v>
      </c>
      <c r="R848">
        <v>24.083574212232541</v>
      </c>
      <c r="S848">
        <v>4.9764313996383649</v>
      </c>
      <c r="T848">
        <v>16.365732884278749</v>
      </c>
      <c r="U848">
        <v>4.7472663806414959</v>
      </c>
      <c r="V848">
        <v>9.3420528989215281</v>
      </c>
      <c r="W848">
        <v>10.725304558334754</v>
      </c>
      <c r="X848">
        <v>9.3305098426119493</v>
      </c>
      <c r="Y848">
        <v>1.979195441485005</v>
      </c>
      <c r="Z848">
        <v>11.933006915486057</v>
      </c>
      <c r="AA848">
        <v>7.3347384819637087</v>
      </c>
      <c r="AB848">
        <v>11.028780019793539</v>
      </c>
      <c r="AC848">
        <v>41.435627393727756</v>
      </c>
      <c r="AD848">
        <v>8.3510847458140525</v>
      </c>
      <c r="AE848">
        <v>12.73529570283009</v>
      </c>
      <c r="AF848">
        <v>3.257935037905292</v>
      </c>
    </row>
    <row r="849" spans="2:32" x14ac:dyDescent="0.25">
      <c r="B849" s="193">
        <v>2041</v>
      </c>
      <c r="C849" s="193" t="s">
        <v>545</v>
      </c>
      <c r="D849" s="193" t="s">
        <v>131</v>
      </c>
      <c r="E849" s="193" t="s">
        <v>128</v>
      </c>
      <c r="F849">
        <v>6.5590219695304999</v>
      </c>
      <c r="G849">
        <v>28.408335724804711</v>
      </c>
      <c r="H849">
        <v>13.917416873381448</v>
      </c>
      <c r="I849">
        <v>19.715202932763912</v>
      </c>
      <c r="J849">
        <v>14.804144004215374</v>
      </c>
      <c r="K849">
        <v>38.924339493657257</v>
      </c>
      <c r="L849">
        <v>7.8120023041060778</v>
      </c>
      <c r="M849">
        <v>20.361353884060033</v>
      </c>
      <c r="N849">
        <v>12.26041838498835</v>
      </c>
      <c r="O849">
        <v>79.552351817011541</v>
      </c>
      <c r="P849">
        <v>10.324112598865389</v>
      </c>
      <c r="Q849">
        <v>20.379764611297322</v>
      </c>
      <c r="R849">
        <v>45.904437026916185</v>
      </c>
      <c r="S849">
        <v>7.1059469556110688</v>
      </c>
      <c r="T849">
        <v>31.64683820188235</v>
      </c>
      <c r="U849">
        <v>6.4998870128448161</v>
      </c>
      <c r="V849">
        <v>18.5497546176124</v>
      </c>
      <c r="W849">
        <v>24.38799476063469</v>
      </c>
      <c r="X849">
        <v>17.420877088750597</v>
      </c>
      <c r="Y849">
        <v>3.2035904842304443</v>
      </c>
      <c r="Z849">
        <v>27.073004426216606</v>
      </c>
      <c r="AA849">
        <v>13.970122017861561</v>
      </c>
      <c r="AB849">
        <v>18.330737168929705</v>
      </c>
      <c r="AC849">
        <v>62.703983901213611</v>
      </c>
      <c r="AD849">
        <v>16.310274023492976</v>
      </c>
      <c r="AE849">
        <v>23.040489224141332</v>
      </c>
      <c r="AF849">
        <v>5.4606236345012329</v>
      </c>
    </row>
    <row r="850" spans="2:32" x14ac:dyDescent="0.25">
      <c r="B850" s="193">
        <v>2041</v>
      </c>
      <c r="C850" s="193" t="s">
        <v>545</v>
      </c>
      <c r="D850" s="193" t="s">
        <v>131</v>
      </c>
      <c r="E850" s="193" t="s">
        <v>543</v>
      </c>
      <c r="F850">
        <v>3.6769850844862817</v>
      </c>
      <c r="G850">
        <v>11.43162952622194</v>
      </c>
      <c r="H850">
        <v>5.2686739267611804</v>
      </c>
      <c r="I850">
        <v>8.8667681399034795</v>
      </c>
      <c r="J850">
        <v>5.8244254172799783</v>
      </c>
      <c r="K850">
        <v>18.268766817712738</v>
      </c>
      <c r="L850">
        <v>3.7610131212570539</v>
      </c>
      <c r="M850">
        <v>4.7100579219900602</v>
      </c>
      <c r="N850">
        <v>5.0010648935081985</v>
      </c>
      <c r="O850">
        <v>35.549983708862122</v>
      </c>
      <c r="P850">
        <v>2.415339319032209</v>
      </c>
      <c r="Q850">
        <v>5.0226010684554687</v>
      </c>
      <c r="R850">
        <v>12.221656601381371</v>
      </c>
      <c r="S850">
        <v>4.1359149438427458</v>
      </c>
      <c r="T850">
        <v>7.5539443974459264</v>
      </c>
      <c r="U850">
        <v>3.0761165302742888</v>
      </c>
      <c r="V850">
        <v>4.2984071854791415</v>
      </c>
      <c r="W850">
        <v>12.28182058358653</v>
      </c>
      <c r="X850">
        <v>3.7764278737838115</v>
      </c>
      <c r="Y850">
        <v>1.739631157270066</v>
      </c>
      <c r="Z850">
        <v>12.387811772996519</v>
      </c>
      <c r="AA850">
        <v>3.6762618464189067</v>
      </c>
      <c r="AB850">
        <v>10.888910724519345</v>
      </c>
      <c r="AC850">
        <v>29.320102334018213</v>
      </c>
      <c r="AD850">
        <v>4.4762925648433907</v>
      </c>
      <c r="AE850">
        <v>6.4077742531165667</v>
      </c>
      <c r="AF850">
        <v>2.7746762543629448</v>
      </c>
    </row>
    <row r="851" spans="2:32" x14ac:dyDescent="0.25">
      <c r="B851" s="193">
        <v>2041</v>
      </c>
      <c r="C851" s="193" t="s">
        <v>545</v>
      </c>
      <c r="D851" s="193" t="s">
        <v>131</v>
      </c>
      <c r="E851" s="193" t="s">
        <v>544</v>
      </c>
      <c r="F851">
        <v>2.1758908797432781</v>
      </c>
      <c r="G851">
        <v>7.1973836843193455</v>
      </c>
      <c r="H851">
        <v>6.1045198169791677</v>
      </c>
      <c r="I851">
        <v>6.4060374294157487</v>
      </c>
      <c r="J851">
        <v>5.329911560483426</v>
      </c>
      <c r="K851">
        <v>15.112872005502801</v>
      </c>
      <c r="L851">
        <v>1.5816953375561804</v>
      </c>
      <c r="M851">
        <v>2.7688732806504515</v>
      </c>
      <c r="N851">
        <v>2.922911435552102</v>
      </c>
      <c r="O851">
        <v>22.559010950128677</v>
      </c>
      <c r="P851">
        <v>2.1129563632531476</v>
      </c>
      <c r="Q851">
        <v>2.8875569545217075</v>
      </c>
      <c r="R851">
        <v>7.5945264178854774</v>
      </c>
      <c r="S851">
        <v>3.4936565955078294</v>
      </c>
      <c r="T851">
        <v>4.484788783066004</v>
      </c>
      <c r="U851">
        <v>1.4511751373971058</v>
      </c>
      <c r="V851">
        <v>3.1122969208107962</v>
      </c>
      <c r="W851">
        <v>9.2054388216529013</v>
      </c>
      <c r="X851">
        <v>2.6570626331540543</v>
      </c>
      <c r="Y851">
        <v>0.77860894086837806</v>
      </c>
      <c r="Z851">
        <v>8.8959898386923264</v>
      </c>
      <c r="AA851">
        <v>4.0586217499265516</v>
      </c>
      <c r="AB851">
        <v>5.3467534712318869</v>
      </c>
      <c r="AC851">
        <v>20.42410624532976</v>
      </c>
      <c r="AD851">
        <v>4.561453063853234</v>
      </c>
      <c r="AE851">
        <v>3.677560665652162</v>
      </c>
      <c r="AF851">
        <v>1.7168904166109671</v>
      </c>
    </row>
    <row r="852" spans="2:32" x14ac:dyDescent="0.25">
      <c r="B852" s="193">
        <v>2041</v>
      </c>
      <c r="C852" s="193" t="s">
        <v>545</v>
      </c>
      <c r="D852" s="193" t="s">
        <v>132</v>
      </c>
      <c r="E852" s="193" t="s">
        <v>542</v>
      </c>
      <c r="F852">
        <v>0</v>
      </c>
      <c r="G852">
        <v>0</v>
      </c>
      <c r="H852">
        <v>0</v>
      </c>
      <c r="I852">
        <v>0</v>
      </c>
      <c r="J852">
        <v>0</v>
      </c>
      <c r="K852">
        <v>0</v>
      </c>
      <c r="L852">
        <v>0</v>
      </c>
      <c r="M852">
        <v>0</v>
      </c>
      <c r="N852">
        <v>0</v>
      </c>
      <c r="O852">
        <v>0</v>
      </c>
      <c r="P852">
        <v>0</v>
      </c>
      <c r="Q852">
        <v>0</v>
      </c>
      <c r="R852">
        <v>0</v>
      </c>
      <c r="S852">
        <v>0</v>
      </c>
      <c r="T852">
        <v>0</v>
      </c>
      <c r="U852">
        <v>0</v>
      </c>
      <c r="V852">
        <v>0</v>
      </c>
      <c r="W852">
        <v>0</v>
      </c>
      <c r="X852">
        <v>0</v>
      </c>
      <c r="Y852">
        <v>0</v>
      </c>
      <c r="Z852">
        <v>0</v>
      </c>
      <c r="AA852">
        <v>0</v>
      </c>
      <c r="AB852">
        <v>0</v>
      </c>
      <c r="AC852">
        <v>0</v>
      </c>
      <c r="AD852">
        <v>0</v>
      </c>
      <c r="AE852">
        <v>0</v>
      </c>
      <c r="AF852">
        <v>0</v>
      </c>
    </row>
    <row r="853" spans="2:32" x14ac:dyDescent="0.25">
      <c r="B853" s="193">
        <v>2041</v>
      </c>
      <c r="C853" s="193" t="s">
        <v>545</v>
      </c>
      <c r="D853" s="193" t="s">
        <v>132</v>
      </c>
      <c r="E853" s="193" t="s">
        <v>123</v>
      </c>
      <c r="F853">
        <v>0</v>
      </c>
      <c r="G853">
        <v>0</v>
      </c>
      <c r="H853">
        <v>0</v>
      </c>
      <c r="I853">
        <v>0</v>
      </c>
      <c r="J853">
        <v>0</v>
      </c>
      <c r="K853">
        <v>0</v>
      </c>
      <c r="L853">
        <v>0</v>
      </c>
      <c r="M853">
        <v>0</v>
      </c>
      <c r="N853">
        <v>0</v>
      </c>
      <c r="O853">
        <v>0</v>
      </c>
      <c r="P853">
        <v>0</v>
      </c>
      <c r="Q853">
        <v>0</v>
      </c>
      <c r="R853">
        <v>0</v>
      </c>
      <c r="S853">
        <v>0</v>
      </c>
      <c r="T853">
        <v>0</v>
      </c>
      <c r="U853">
        <v>0</v>
      </c>
      <c r="V853">
        <v>0</v>
      </c>
      <c r="W853">
        <v>0</v>
      </c>
      <c r="X853">
        <v>0</v>
      </c>
      <c r="Y853">
        <v>0</v>
      </c>
      <c r="Z853">
        <v>0</v>
      </c>
      <c r="AA853">
        <v>0</v>
      </c>
      <c r="AB853">
        <v>0</v>
      </c>
      <c r="AC853">
        <v>0</v>
      </c>
      <c r="AD853">
        <v>0</v>
      </c>
      <c r="AE853">
        <v>0</v>
      </c>
      <c r="AF853">
        <v>0</v>
      </c>
    </row>
    <row r="854" spans="2:32" x14ac:dyDescent="0.25">
      <c r="B854" s="193">
        <v>2041</v>
      </c>
      <c r="C854" s="193" t="s">
        <v>545</v>
      </c>
      <c r="D854" s="193" t="s">
        <v>132</v>
      </c>
      <c r="E854" s="193" t="s">
        <v>124</v>
      </c>
      <c r="F854">
        <v>1.1681573783265005</v>
      </c>
      <c r="G854">
        <v>13.962398026047628</v>
      </c>
      <c r="H854">
        <v>3.4927267235935102</v>
      </c>
      <c r="I854">
        <v>8.4970535823128905</v>
      </c>
      <c r="J854">
        <v>2.880609109141421</v>
      </c>
      <c r="K854">
        <v>11.654265249667645</v>
      </c>
      <c r="L854">
        <v>8.0835665121404396</v>
      </c>
      <c r="M854">
        <v>3.8553342245828519</v>
      </c>
      <c r="N854">
        <v>12.389441927067839</v>
      </c>
      <c r="O854">
        <v>58.133359394280909</v>
      </c>
      <c r="P854">
        <v>1.1249820302113807</v>
      </c>
      <c r="Q854">
        <v>1.4596631929816737</v>
      </c>
      <c r="R854">
        <v>6.1917849050625913</v>
      </c>
      <c r="S854">
        <v>5.0757041805798391</v>
      </c>
      <c r="T854">
        <v>2.8158164837033386</v>
      </c>
      <c r="U854">
        <v>16.09243754559337</v>
      </c>
      <c r="V854">
        <v>1.8982770919576217</v>
      </c>
      <c r="W854">
        <v>23.821613799121248</v>
      </c>
      <c r="X854">
        <v>1.4695542409832714</v>
      </c>
      <c r="Y854">
        <v>2.7405055200950033</v>
      </c>
      <c r="Z854">
        <v>18.659687777324574</v>
      </c>
      <c r="AA854">
        <v>2.7058616968427409</v>
      </c>
      <c r="AB854">
        <v>13.803755972083746</v>
      </c>
      <c r="AC854">
        <v>54.692588097506011</v>
      </c>
      <c r="AD854">
        <v>0.99287714875802446</v>
      </c>
      <c r="AE854">
        <v>2.6577439252894237</v>
      </c>
      <c r="AF854">
        <v>5.4748940620316926</v>
      </c>
    </row>
    <row r="855" spans="2:32" x14ac:dyDescent="0.25">
      <c r="B855" s="193">
        <v>2041</v>
      </c>
      <c r="C855" s="193" t="s">
        <v>545</v>
      </c>
      <c r="D855" s="193" t="s">
        <v>132</v>
      </c>
      <c r="E855" s="193" t="s">
        <v>125</v>
      </c>
      <c r="F855">
        <v>2.8495659442717844</v>
      </c>
      <c r="G855">
        <v>28.278668533684112</v>
      </c>
      <c r="H855">
        <v>8.3660605569370787</v>
      </c>
      <c r="I855">
        <v>15.955460911401264</v>
      </c>
      <c r="J855">
        <v>6.5881073746268504</v>
      </c>
      <c r="K855">
        <v>20.800242185797639</v>
      </c>
      <c r="L855">
        <v>10.991348408600967</v>
      </c>
      <c r="M855">
        <v>8.6968339991214307</v>
      </c>
      <c r="N855">
        <v>16.701593770738413</v>
      </c>
      <c r="O855">
        <v>88.854933359620745</v>
      </c>
      <c r="P855">
        <v>3.3510337565006965</v>
      </c>
      <c r="Q855">
        <v>4.1688090647662523</v>
      </c>
      <c r="R855">
        <v>14.534109054286249</v>
      </c>
      <c r="S855">
        <v>6.6680857270185383</v>
      </c>
      <c r="T855">
        <v>7.6449972018201251</v>
      </c>
      <c r="U855">
        <v>20.885378093830681</v>
      </c>
      <c r="V855">
        <v>5.3886807729597139</v>
      </c>
      <c r="W855">
        <v>33.598217721373487</v>
      </c>
      <c r="X855">
        <v>3.9624639487429585</v>
      </c>
      <c r="Y855">
        <v>3.2141454297030165</v>
      </c>
      <c r="Z855">
        <v>27.879226451010304</v>
      </c>
      <c r="AA855">
        <v>5.8445711792821564</v>
      </c>
      <c r="AB855">
        <v>20.957367737884137</v>
      </c>
      <c r="AC855">
        <v>74.311026429734355</v>
      </c>
      <c r="AD855">
        <v>2.7356120906559611</v>
      </c>
      <c r="AE855">
        <v>6.2478177381537012</v>
      </c>
      <c r="AF855">
        <v>6.42057001256671</v>
      </c>
    </row>
    <row r="856" spans="2:32" x14ac:dyDescent="0.25">
      <c r="B856" s="193">
        <v>2041</v>
      </c>
      <c r="C856" s="193" t="s">
        <v>545</v>
      </c>
      <c r="D856" s="193" t="s">
        <v>132</v>
      </c>
      <c r="E856" s="193" t="s">
        <v>126</v>
      </c>
      <c r="F856">
        <v>2.7531125376991743</v>
      </c>
      <c r="G856">
        <v>17.688005722112919</v>
      </c>
      <c r="H856">
        <v>7.421534436821335</v>
      </c>
      <c r="I856">
        <v>10.603632004812599</v>
      </c>
      <c r="J856">
        <v>5.5715118581492611</v>
      </c>
      <c r="K856">
        <v>17.495527205265674</v>
      </c>
      <c r="L856">
        <v>9.058306997916528</v>
      </c>
      <c r="M856">
        <v>11.791631498807963</v>
      </c>
      <c r="N856">
        <v>13.458568576062419</v>
      </c>
      <c r="O856">
        <v>87.809565734770004</v>
      </c>
      <c r="P856">
        <v>4.8862846012661034</v>
      </c>
      <c r="Q856">
        <v>6.8956405402041874</v>
      </c>
      <c r="R856">
        <v>17.910451107387203</v>
      </c>
      <c r="S856">
        <v>7.1058598723261897</v>
      </c>
      <c r="T856">
        <v>10.443111120374578</v>
      </c>
      <c r="U856">
        <v>14.340789919245267</v>
      </c>
      <c r="V856">
        <v>6.5681800860201127</v>
      </c>
      <c r="W856">
        <v>28.36961502461239</v>
      </c>
      <c r="X856">
        <v>5.7454944086748894</v>
      </c>
      <c r="Y856">
        <v>2.6903157941467106</v>
      </c>
      <c r="Z856">
        <v>27.062115949644699</v>
      </c>
      <c r="AA856">
        <v>7.3012627997002726</v>
      </c>
      <c r="AB856">
        <v>19.37098831572612</v>
      </c>
      <c r="AC856">
        <v>68.02239570267858</v>
      </c>
      <c r="AD856">
        <v>4.4644527014269313</v>
      </c>
      <c r="AE856">
        <v>8.7410684264975806</v>
      </c>
      <c r="AF856">
        <v>5.2678171105212463</v>
      </c>
    </row>
    <row r="857" spans="2:32" x14ac:dyDescent="0.25">
      <c r="B857" s="193">
        <v>2041</v>
      </c>
      <c r="C857" s="193" t="s">
        <v>545</v>
      </c>
      <c r="D857" s="193" t="s">
        <v>132</v>
      </c>
      <c r="E857" s="193" t="s">
        <v>127</v>
      </c>
      <c r="F857">
        <v>0</v>
      </c>
      <c r="G857">
        <v>0</v>
      </c>
      <c r="H857">
        <v>0</v>
      </c>
      <c r="I857">
        <v>0</v>
      </c>
      <c r="J857">
        <v>0</v>
      </c>
      <c r="K857">
        <v>0</v>
      </c>
      <c r="L857">
        <v>0</v>
      </c>
      <c r="M857">
        <v>0</v>
      </c>
      <c r="N857">
        <v>0</v>
      </c>
      <c r="O857">
        <v>0</v>
      </c>
      <c r="P857">
        <v>0</v>
      </c>
      <c r="Q857">
        <v>0</v>
      </c>
      <c r="R857">
        <v>0</v>
      </c>
      <c r="S857">
        <v>0</v>
      </c>
      <c r="T857">
        <v>0</v>
      </c>
      <c r="U857">
        <v>0</v>
      </c>
      <c r="V857">
        <v>0</v>
      </c>
      <c r="W857">
        <v>0</v>
      </c>
      <c r="X857">
        <v>0</v>
      </c>
      <c r="Y857">
        <v>0</v>
      </c>
      <c r="Z857">
        <v>0</v>
      </c>
      <c r="AA857">
        <v>0</v>
      </c>
      <c r="AB857">
        <v>0</v>
      </c>
      <c r="AC857">
        <v>0</v>
      </c>
      <c r="AD857">
        <v>0</v>
      </c>
      <c r="AE857">
        <v>0</v>
      </c>
      <c r="AF857">
        <v>0</v>
      </c>
    </row>
    <row r="858" spans="2:32" x14ac:dyDescent="0.25">
      <c r="B858" s="193">
        <v>2041</v>
      </c>
      <c r="C858" s="193" t="s">
        <v>545</v>
      </c>
      <c r="D858" s="193" t="s">
        <v>132</v>
      </c>
      <c r="E858" s="193" t="s">
        <v>128</v>
      </c>
      <c r="F858">
        <v>0</v>
      </c>
      <c r="G858">
        <v>0</v>
      </c>
      <c r="H858">
        <v>0</v>
      </c>
      <c r="I858">
        <v>0</v>
      </c>
      <c r="J858">
        <v>0</v>
      </c>
      <c r="K858">
        <v>0</v>
      </c>
      <c r="L858">
        <v>0</v>
      </c>
      <c r="M858">
        <v>0</v>
      </c>
      <c r="N858">
        <v>0</v>
      </c>
      <c r="O858">
        <v>0</v>
      </c>
      <c r="P858">
        <v>0</v>
      </c>
      <c r="Q858">
        <v>0</v>
      </c>
      <c r="R858">
        <v>0</v>
      </c>
      <c r="S858">
        <v>0</v>
      </c>
      <c r="T858">
        <v>0</v>
      </c>
      <c r="U858">
        <v>0</v>
      </c>
      <c r="V858">
        <v>0</v>
      </c>
      <c r="W858">
        <v>0</v>
      </c>
      <c r="X858">
        <v>0</v>
      </c>
      <c r="Y858">
        <v>0</v>
      </c>
      <c r="Z858">
        <v>0</v>
      </c>
      <c r="AA858">
        <v>0</v>
      </c>
      <c r="AB858">
        <v>0</v>
      </c>
      <c r="AC858">
        <v>0</v>
      </c>
      <c r="AD858">
        <v>0</v>
      </c>
      <c r="AE858">
        <v>0</v>
      </c>
      <c r="AF858">
        <v>0</v>
      </c>
    </row>
    <row r="859" spans="2:32" x14ac:dyDescent="0.25">
      <c r="B859" s="193">
        <v>2041</v>
      </c>
      <c r="C859" s="193" t="s">
        <v>545</v>
      </c>
      <c r="D859" s="193" t="s">
        <v>132</v>
      </c>
      <c r="E859" s="193" t="s">
        <v>543</v>
      </c>
      <c r="F859">
        <v>0</v>
      </c>
      <c r="G859">
        <v>0</v>
      </c>
      <c r="H859">
        <v>0</v>
      </c>
      <c r="I859">
        <v>0</v>
      </c>
      <c r="J859">
        <v>0</v>
      </c>
      <c r="K859">
        <v>0</v>
      </c>
      <c r="L859">
        <v>0</v>
      </c>
      <c r="M859">
        <v>0</v>
      </c>
      <c r="N859">
        <v>0</v>
      </c>
      <c r="O859">
        <v>0</v>
      </c>
      <c r="P859">
        <v>0</v>
      </c>
      <c r="Q859">
        <v>0</v>
      </c>
      <c r="R859">
        <v>0</v>
      </c>
      <c r="S859">
        <v>0</v>
      </c>
      <c r="T859">
        <v>0</v>
      </c>
      <c r="U859">
        <v>0</v>
      </c>
      <c r="V859">
        <v>0</v>
      </c>
      <c r="W859">
        <v>0</v>
      </c>
      <c r="X859">
        <v>0</v>
      </c>
      <c r="Y859">
        <v>0</v>
      </c>
      <c r="Z859">
        <v>0</v>
      </c>
      <c r="AA859">
        <v>0</v>
      </c>
      <c r="AB859">
        <v>0</v>
      </c>
      <c r="AC859">
        <v>0</v>
      </c>
      <c r="AD859">
        <v>0</v>
      </c>
      <c r="AE859">
        <v>0</v>
      </c>
      <c r="AF859">
        <v>0</v>
      </c>
    </row>
    <row r="860" spans="2:32" x14ac:dyDescent="0.25">
      <c r="B860" s="193">
        <v>2041</v>
      </c>
      <c r="C860" s="193" t="s">
        <v>545</v>
      </c>
      <c r="D860" s="193" t="s">
        <v>132</v>
      </c>
      <c r="E860" s="193" t="s">
        <v>544</v>
      </c>
      <c r="F860">
        <v>0</v>
      </c>
      <c r="G860">
        <v>0</v>
      </c>
      <c r="H860">
        <v>0</v>
      </c>
      <c r="I860">
        <v>0</v>
      </c>
      <c r="J860">
        <v>0</v>
      </c>
      <c r="K860">
        <v>0</v>
      </c>
      <c r="L860">
        <v>0</v>
      </c>
      <c r="M860">
        <v>0</v>
      </c>
      <c r="N860">
        <v>0</v>
      </c>
      <c r="O860">
        <v>0</v>
      </c>
      <c r="P860">
        <v>0</v>
      </c>
      <c r="Q860">
        <v>0</v>
      </c>
      <c r="R860">
        <v>0</v>
      </c>
      <c r="S860">
        <v>0</v>
      </c>
      <c r="T860">
        <v>0</v>
      </c>
      <c r="U860">
        <v>0</v>
      </c>
      <c r="V860">
        <v>0</v>
      </c>
      <c r="W860">
        <v>0</v>
      </c>
      <c r="X860">
        <v>0</v>
      </c>
      <c r="Y860">
        <v>0</v>
      </c>
      <c r="Z860">
        <v>0</v>
      </c>
      <c r="AA860">
        <v>0</v>
      </c>
      <c r="AB860">
        <v>0</v>
      </c>
      <c r="AC860">
        <v>0</v>
      </c>
      <c r="AD860">
        <v>0</v>
      </c>
      <c r="AE860">
        <v>0</v>
      </c>
      <c r="AF860">
        <v>0</v>
      </c>
    </row>
    <row r="861" spans="2:32" x14ac:dyDescent="0.25">
      <c r="B861" s="193">
        <v>2041</v>
      </c>
      <c r="C861" s="193" t="s">
        <v>545</v>
      </c>
      <c r="D861" s="193" t="s">
        <v>122</v>
      </c>
      <c r="E861" s="193" t="s">
        <v>542</v>
      </c>
      <c r="F861">
        <v>2.7301165784322567E-2</v>
      </c>
      <c r="G861">
        <v>0.55121756769302388</v>
      </c>
      <c r="H861">
        <v>0.14173378831488406</v>
      </c>
      <c r="I861">
        <v>0.28834838089421189</v>
      </c>
      <c r="J861">
        <v>4.7898562170327515E-2</v>
      </c>
      <c r="K861">
        <v>0.52909236066718268</v>
      </c>
      <c r="L861">
        <v>0.32445298813952506</v>
      </c>
      <c r="M861">
        <v>0.41250358496696149</v>
      </c>
      <c r="N861">
        <v>0.7485043779719629</v>
      </c>
      <c r="O861">
        <v>0</v>
      </c>
      <c r="P861">
        <v>0.16633781691756439</v>
      </c>
      <c r="Q861">
        <v>0.11111478383843715</v>
      </c>
      <c r="R861">
        <v>2.1232976295504717</v>
      </c>
      <c r="S861">
        <v>4.7460789978957876E-2</v>
      </c>
      <c r="T861">
        <v>0.20722436592344493</v>
      </c>
      <c r="U861">
        <v>1.5652801329456394</v>
      </c>
      <c r="V861">
        <v>0.30381106761369281</v>
      </c>
      <c r="W861">
        <v>0</v>
      </c>
      <c r="X861">
        <v>9.9606370856839752E-2</v>
      </c>
      <c r="Y861">
        <v>4.3228342827252228E-2</v>
      </c>
      <c r="Z861">
        <v>0</v>
      </c>
      <c r="AA861">
        <v>0.42889882168674104</v>
      </c>
      <c r="AB861">
        <v>0.70424219683574241</v>
      </c>
      <c r="AC861">
        <v>3.2349096667317525</v>
      </c>
      <c r="AD861">
        <v>0.12502663119514185</v>
      </c>
      <c r="AE861">
        <v>0.37206080628614269</v>
      </c>
      <c r="AF861">
        <v>0.18321661064842715</v>
      </c>
    </row>
    <row r="862" spans="2:32" x14ac:dyDescent="0.25">
      <c r="B862" s="193">
        <v>2041</v>
      </c>
      <c r="C862" s="193" t="s">
        <v>545</v>
      </c>
      <c r="D862" s="193" t="s">
        <v>122</v>
      </c>
      <c r="E862" s="193" t="s">
        <v>123</v>
      </c>
      <c r="F862">
        <v>0.11898444302740194</v>
      </c>
      <c r="G862">
        <v>2.4939963231999136</v>
      </c>
      <c r="H862">
        <v>0.55106844199172222</v>
      </c>
      <c r="I862">
        <v>1.2812403309527935</v>
      </c>
      <c r="J862">
        <v>0.3195077885984875</v>
      </c>
      <c r="K862">
        <v>2.1500713279234693</v>
      </c>
      <c r="L862">
        <v>4.2290376873541442</v>
      </c>
      <c r="M862">
        <v>1.702951156004642</v>
      </c>
      <c r="N862">
        <v>9.6379399170443278</v>
      </c>
      <c r="O862">
        <v>25.025432759933949</v>
      </c>
      <c r="P862">
        <v>0.37433412075254696</v>
      </c>
      <c r="Q862">
        <v>0.45554610681389557</v>
      </c>
      <c r="R862">
        <v>3.1197282894281764</v>
      </c>
      <c r="S862">
        <v>2.1933671732428941</v>
      </c>
      <c r="T862">
        <v>0.81364405913813598</v>
      </c>
      <c r="U862">
        <v>17.247290539165235</v>
      </c>
      <c r="V862">
        <v>0.87236113625323874</v>
      </c>
      <c r="W862">
        <v>7.5588422477146322</v>
      </c>
      <c r="X862">
        <v>0.53933511072068563</v>
      </c>
      <c r="Y862">
        <v>1.3337415085730029</v>
      </c>
      <c r="Z862">
        <v>8.8079346980760267</v>
      </c>
      <c r="AA862">
        <v>1.2756787603964601</v>
      </c>
      <c r="AB862">
        <v>11.295357247229239</v>
      </c>
      <c r="AC862">
        <v>39.915386789328068</v>
      </c>
      <c r="AD862">
        <v>0.37682851971448983</v>
      </c>
      <c r="AE862">
        <v>1.090364285927512</v>
      </c>
      <c r="AF862">
        <v>2.798135543740778</v>
      </c>
    </row>
    <row r="863" spans="2:32" x14ac:dyDescent="0.25">
      <c r="B863" s="193">
        <v>2041</v>
      </c>
      <c r="C863" s="193" t="s">
        <v>545</v>
      </c>
      <c r="D863" s="193" t="s">
        <v>122</v>
      </c>
      <c r="E863" s="193" t="s">
        <v>124</v>
      </c>
      <c r="F863">
        <v>0</v>
      </c>
      <c r="G863">
        <v>0</v>
      </c>
      <c r="H863">
        <v>0</v>
      </c>
      <c r="I863">
        <v>0</v>
      </c>
      <c r="J863">
        <v>0</v>
      </c>
      <c r="K863">
        <v>0</v>
      </c>
      <c r="L863">
        <v>0</v>
      </c>
      <c r="M863">
        <v>0.13642822353656178</v>
      </c>
      <c r="N863">
        <v>0</v>
      </c>
      <c r="O863">
        <v>5.0838480769210879</v>
      </c>
      <c r="P863">
        <v>3.980959651011836E-2</v>
      </c>
      <c r="Q863">
        <v>5.1652916395787257E-2</v>
      </c>
      <c r="R863">
        <v>0.21910790761846047</v>
      </c>
      <c r="S863">
        <v>0</v>
      </c>
      <c r="T863">
        <v>9.9642941000317689E-2</v>
      </c>
      <c r="U863">
        <v>0</v>
      </c>
      <c r="V863">
        <v>6.717409084395283E-2</v>
      </c>
      <c r="W863">
        <v>2.0832352845883113</v>
      </c>
      <c r="X863">
        <v>5.2002929657716267E-2</v>
      </c>
      <c r="Y863">
        <v>0</v>
      </c>
      <c r="Z863">
        <v>1.6318172355962626</v>
      </c>
      <c r="AA863">
        <v>9.5751984894597492E-2</v>
      </c>
      <c r="AB863">
        <v>0</v>
      </c>
      <c r="AC863">
        <v>0</v>
      </c>
      <c r="AD863">
        <v>3.5134817814598242E-2</v>
      </c>
      <c r="AE863">
        <v>9.4049247411631939E-2</v>
      </c>
      <c r="AF863">
        <v>0</v>
      </c>
    </row>
    <row r="864" spans="2:32" x14ac:dyDescent="0.25">
      <c r="B864" s="193">
        <v>2041</v>
      </c>
      <c r="C864" s="193" t="s">
        <v>545</v>
      </c>
      <c r="D864" s="193" t="s">
        <v>122</v>
      </c>
      <c r="E864" s="193" t="s">
        <v>125</v>
      </c>
      <c r="F864">
        <v>8.5538545724210283E-2</v>
      </c>
      <c r="G864">
        <v>0.8488718031778999</v>
      </c>
      <c r="H864">
        <v>0.25113321378633813</v>
      </c>
      <c r="I864">
        <v>0.47895256660555285</v>
      </c>
      <c r="J864">
        <v>0.19776244344629101</v>
      </c>
      <c r="K864">
        <v>0.62438367880592582</v>
      </c>
      <c r="L864">
        <v>0.46004627495972406</v>
      </c>
      <c r="M864">
        <v>0.51363251873487403</v>
      </c>
      <c r="N864">
        <v>0.6990503543774691</v>
      </c>
      <c r="O864">
        <v>0.79756335407593015</v>
      </c>
      <c r="P864">
        <v>0.19791109142601987</v>
      </c>
      <c r="Q864">
        <v>0.24620866631201385</v>
      </c>
      <c r="R864">
        <v>0.85838030734799964</v>
      </c>
      <c r="S864">
        <v>0.27909478307743363</v>
      </c>
      <c r="T864">
        <v>0.45151133951603761</v>
      </c>
      <c r="U864">
        <v>0.87416393658066305</v>
      </c>
      <c r="V864">
        <v>0.3182539391177403</v>
      </c>
      <c r="W864">
        <v>0.30157815895689472</v>
      </c>
      <c r="X864">
        <v>0.23402198301066637</v>
      </c>
      <c r="Y864">
        <v>0.13452904749672151</v>
      </c>
      <c r="Z864">
        <v>0.25024439855598213</v>
      </c>
      <c r="AA864">
        <v>0.3451786956084491</v>
      </c>
      <c r="AB864">
        <v>0.87717708531831462</v>
      </c>
      <c r="AC864">
        <v>3.1103109124155508</v>
      </c>
      <c r="AD864">
        <v>0.16156446455654339</v>
      </c>
      <c r="AE864">
        <v>0.36899432158513051</v>
      </c>
      <c r="AF864">
        <v>0.26873493656956982</v>
      </c>
    </row>
    <row r="865" spans="2:32" x14ac:dyDescent="0.25">
      <c r="B865" s="193">
        <v>2041</v>
      </c>
      <c r="C865" s="193" t="s">
        <v>545</v>
      </c>
      <c r="D865" s="193" t="s">
        <v>122</v>
      </c>
      <c r="E865" s="193" t="s">
        <v>126</v>
      </c>
      <c r="F865">
        <v>0.30591224156702868</v>
      </c>
      <c r="G865">
        <v>1.9654036677425628</v>
      </c>
      <c r="H865">
        <v>0.8246441815750376</v>
      </c>
      <c r="I865">
        <v>1.178223116899898</v>
      </c>
      <c r="J865">
        <v>0.61907882736537712</v>
      </c>
      <c r="K865">
        <v>1.9440164074195816</v>
      </c>
      <c r="L865">
        <v>0.64974885130667492</v>
      </c>
      <c r="M865">
        <v>0.39040259820614781</v>
      </c>
      <c r="N865">
        <v>0.96537790941949875</v>
      </c>
      <c r="O865">
        <v>0.14772561412725468</v>
      </c>
      <c r="P865">
        <v>0.16177729130204102</v>
      </c>
      <c r="Q865">
        <v>0.2283039444934746</v>
      </c>
      <c r="R865">
        <v>0.59298720860425513</v>
      </c>
      <c r="S865">
        <v>0.50970057546648462</v>
      </c>
      <c r="T865">
        <v>0.34575518367936653</v>
      </c>
      <c r="U865">
        <v>1.028659304548095</v>
      </c>
      <c r="V865">
        <v>0.21746223763245612</v>
      </c>
      <c r="W865">
        <v>4.772736053294447E-2</v>
      </c>
      <c r="X865">
        <v>0.19022439306658517</v>
      </c>
      <c r="Y865">
        <v>0.19297530954747824</v>
      </c>
      <c r="Z865">
        <v>4.5527701507140451E-2</v>
      </c>
      <c r="AA865">
        <v>0.24173346728796907</v>
      </c>
      <c r="AB865">
        <v>1.3894734865701723</v>
      </c>
      <c r="AC865">
        <v>4.8792200883795651</v>
      </c>
      <c r="AD865">
        <v>0.14781109250078972</v>
      </c>
      <c r="AE865">
        <v>0.28940319455771324</v>
      </c>
      <c r="AF865">
        <v>0.37785848031448754</v>
      </c>
    </row>
    <row r="866" spans="2:32" x14ac:dyDescent="0.25">
      <c r="B866" s="193">
        <v>2041</v>
      </c>
      <c r="C866" s="193" t="s">
        <v>545</v>
      </c>
      <c r="D866" s="193" t="s">
        <v>122</v>
      </c>
      <c r="E866" s="193" t="s">
        <v>127</v>
      </c>
      <c r="F866">
        <v>0.23600350159361327</v>
      </c>
      <c r="G866">
        <v>1.2261613108934151</v>
      </c>
      <c r="H866">
        <v>0.60227945541495043</v>
      </c>
      <c r="I866">
        <v>0.85240254954618455</v>
      </c>
      <c r="J866">
        <v>0.51006378203741043</v>
      </c>
      <c r="K866">
        <v>1.5837997460449507</v>
      </c>
      <c r="L866">
        <v>0.74430770087526632</v>
      </c>
      <c r="M866">
        <v>0.32562712925324666</v>
      </c>
      <c r="N866">
        <v>1.2041519078803247</v>
      </c>
      <c r="O866">
        <v>11.127380753514666</v>
      </c>
      <c r="P866">
        <v>0.1521243641789487</v>
      </c>
      <c r="Q866">
        <v>0.2659301690996087</v>
      </c>
      <c r="R866">
        <v>0.61750566654615979</v>
      </c>
      <c r="S866">
        <v>0.78500062768603529</v>
      </c>
      <c r="T866">
        <v>0.41961930999801289</v>
      </c>
      <c r="U866">
        <v>0.74885129309070719</v>
      </c>
      <c r="V866">
        <v>0.23953133166288687</v>
      </c>
      <c r="W866">
        <v>3.1557079672848589</v>
      </c>
      <c r="X866">
        <v>0.23923536634571202</v>
      </c>
      <c r="Y866">
        <v>0.31220558249672109</v>
      </c>
      <c r="Z866">
        <v>3.5110504127923279</v>
      </c>
      <c r="AA866">
        <v>0.18806355465902036</v>
      </c>
      <c r="AB866">
        <v>1.7397204026118551</v>
      </c>
      <c r="AC866">
        <v>6.5362085600144519</v>
      </c>
      <c r="AD866">
        <v>0.21412279202844023</v>
      </c>
      <c r="AE866">
        <v>0.32653447500513405</v>
      </c>
      <c r="AF866">
        <v>0.51391867873469188</v>
      </c>
    </row>
    <row r="867" spans="2:32" x14ac:dyDescent="0.25">
      <c r="B867" s="193">
        <v>2041</v>
      </c>
      <c r="C867" s="193" t="s">
        <v>545</v>
      </c>
      <c r="D867" s="193" t="s">
        <v>122</v>
      </c>
      <c r="E867" s="193" t="s">
        <v>128</v>
      </c>
      <c r="F867">
        <v>1.8076080670036165</v>
      </c>
      <c r="G867">
        <v>7.8290844374134325</v>
      </c>
      <c r="H867">
        <v>3.8355161987629889</v>
      </c>
      <c r="I867">
        <v>5.4333344253805533</v>
      </c>
      <c r="J867">
        <v>4.0798903024589883</v>
      </c>
      <c r="K867">
        <v>10.727201463629001</v>
      </c>
      <c r="L867">
        <v>0.80863461514082613</v>
      </c>
      <c r="M867">
        <v>1.6924189862229373</v>
      </c>
      <c r="N867">
        <v>1.269098281883448</v>
      </c>
      <c r="O867">
        <v>9.194729408626138</v>
      </c>
      <c r="P867">
        <v>0.85813174692188832</v>
      </c>
      <c r="Q867">
        <v>1.6939492707268056</v>
      </c>
      <c r="R867">
        <v>3.8155390461067373</v>
      </c>
      <c r="S867">
        <v>0.73554953749072216</v>
      </c>
      <c r="T867">
        <v>2.6304591596298752</v>
      </c>
      <c r="U867">
        <v>0.67281516677587105</v>
      </c>
      <c r="V867">
        <v>1.5418403453613518</v>
      </c>
      <c r="W867">
        <v>2.818785460407673</v>
      </c>
      <c r="X867">
        <v>1.4480089737421085</v>
      </c>
      <c r="Y867">
        <v>0.33160949746813101</v>
      </c>
      <c r="Z867">
        <v>3.1291211924217226</v>
      </c>
      <c r="AA867">
        <v>1.1611850507342363</v>
      </c>
      <c r="AB867">
        <v>1.8974480573378785</v>
      </c>
      <c r="AC867">
        <v>6.4906038062870861</v>
      </c>
      <c r="AD867">
        <v>1.3556965605056372</v>
      </c>
      <c r="AE867">
        <v>1.9151065119166026</v>
      </c>
      <c r="AF867">
        <v>0.56523911786263636</v>
      </c>
    </row>
    <row r="868" spans="2:32" x14ac:dyDescent="0.25">
      <c r="B868" s="193">
        <v>2041</v>
      </c>
      <c r="C868" s="193" t="s">
        <v>545</v>
      </c>
      <c r="D868" s="193" t="s">
        <v>122</v>
      </c>
      <c r="E868" s="193" t="s">
        <v>543</v>
      </c>
      <c r="F868">
        <v>0.49218749187844002</v>
      </c>
      <c r="G868">
        <v>1.5301952374878303</v>
      </c>
      <c r="H868">
        <v>0.70524501621692437</v>
      </c>
      <c r="I868">
        <v>1.1868724706715728</v>
      </c>
      <c r="J868">
        <v>0.77963583530950942</v>
      </c>
      <c r="K868">
        <v>2.4453889023535007</v>
      </c>
      <c r="L868">
        <v>0.44885819092281876</v>
      </c>
      <c r="M868">
        <v>0.4488849653739479</v>
      </c>
      <c r="N868">
        <v>0.59685219604802497</v>
      </c>
      <c r="O868">
        <v>2.9259968561239074</v>
      </c>
      <c r="P868">
        <v>0.23019027038461889</v>
      </c>
      <c r="Q868">
        <v>0.47867141849249328</v>
      </c>
      <c r="R868">
        <v>1.1647665466511723</v>
      </c>
      <c r="S868">
        <v>0.49360085691044436</v>
      </c>
      <c r="T868">
        <v>0.71991727606007128</v>
      </c>
      <c r="U868">
        <v>0.36711919270975762</v>
      </c>
      <c r="V868">
        <v>0.40965321288484263</v>
      </c>
      <c r="W868">
        <v>1.0108743989689533</v>
      </c>
      <c r="X868">
        <v>0.35990676196279592</v>
      </c>
      <c r="Y868">
        <v>0.20761631745231091</v>
      </c>
      <c r="Z868">
        <v>1.0195981691267764</v>
      </c>
      <c r="AA868">
        <v>0.35036058982010948</v>
      </c>
      <c r="AB868">
        <v>1.299537281937013</v>
      </c>
      <c r="AC868">
        <v>3.4992082364553512</v>
      </c>
      <c r="AD868">
        <v>0.42660631063416171</v>
      </c>
      <c r="AE868">
        <v>0.61068325939376322</v>
      </c>
      <c r="AF868">
        <v>0.3311437965719165</v>
      </c>
    </row>
    <row r="869" spans="2:32" x14ac:dyDescent="0.25">
      <c r="B869" s="193">
        <v>2041</v>
      </c>
      <c r="C869" s="193" t="s">
        <v>545</v>
      </c>
      <c r="D869" s="193" t="s">
        <v>122</v>
      </c>
      <c r="E869" s="193" t="s">
        <v>544</v>
      </c>
      <c r="F869">
        <v>0.29125662739848723</v>
      </c>
      <c r="G869">
        <v>0.96341490168619159</v>
      </c>
      <c r="H869">
        <v>0.81712822565364918</v>
      </c>
      <c r="I869">
        <v>0.85748824725081885</v>
      </c>
      <c r="J869">
        <v>0.71344205717787068</v>
      </c>
      <c r="K869">
        <v>2.0229526083344282</v>
      </c>
      <c r="L869">
        <v>0.18876746369053707</v>
      </c>
      <c r="M869">
        <v>0.26388329130875832</v>
      </c>
      <c r="N869">
        <v>0.34883492742270228</v>
      </c>
      <c r="O869">
        <v>1.8567545813216926</v>
      </c>
      <c r="P869">
        <v>0.20137211891330828</v>
      </c>
      <c r="Q869">
        <v>0.2751942598188104</v>
      </c>
      <c r="R869">
        <v>0.72378488430216137</v>
      </c>
      <c r="S869">
        <v>0.41695052067276195</v>
      </c>
      <c r="T869">
        <v>0.42741602989575733</v>
      </c>
      <c r="U869">
        <v>0.17319052762744094</v>
      </c>
      <c r="V869">
        <v>0.296612763297255</v>
      </c>
      <c r="W869">
        <v>0.75766799985010425</v>
      </c>
      <c r="X869">
        <v>0.25322734620975329</v>
      </c>
      <c r="Y869">
        <v>9.2923100602664968E-2</v>
      </c>
      <c r="Z869">
        <v>0.73219831866294627</v>
      </c>
      <c r="AA869">
        <v>0.38680082365356028</v>
      </c>
      <c r="AB869">
        <v>0.63810840670646451</v>
      </c>
      <c r="AC869">
        <v>2.4375153941047856</v>
      </c>
      <c r="AD869">
        <v>0.43472240353204045</v>
      </c>
      <c r="AE869">
        <v>0.35048437182793241</v>
      </c>
      <c r="AF869">
        <v>0.20490232327483876</v>
      </c>
    </row>
    <row r="870" spans="2:32" x14ac:dyDescent="0.25">
      <c r="B870" s="193">
        <v>2041</v>
      </c>
      <c r="C870" s="193" t="s">
        <v>546</v>
      </c>
      <c r="D870" s="193" t="s">
        <v>120</v>
      </c>
      <c r="E870" s="193" t="s">
        <v>542</v>
      </c>
      <c r="F870">
        <v>0</v>
      </c>
      <c r="G870">
        <v>0</v>
      </c>
      <c r="H870">
        <v>0</v>
      </c>
      <c r="I870">
        <v>0</v>
      </c>
      <c r="J870">
        <v>0</v>
      </c>
      <c r="K870">
        <v>0</v>
      </c>
      <c r="L870">
        <v>2.8097272434569542</v>
      </c>
      <c r="M870">
        <v>12.618146763822985</v>
      </c>
      <c r="N870">
        <v>11.251882151451236</v>
      </c>
      <c r="O870">
        <v>48.209460621530404</v>
      </c>
      <c r="P870">
        <v>4.0216532555906355</v>
      </c>
      <c r="Q870">
        <v>3.5299004132304757</v>
      </c>
      <c r="R870">
        <v>53.878190081296744</v>
      </c>
      <c r="S870">
        <v>0.41973742818202475</v>
      </c>
      <c r="T870">
        <v>5.9485309902695409</v>
      </c>
      <c r="U870">
        <v>17.185453792779892</v>
      </c>
      <c r="V870">
        <v>9.4772829344086098</v>
      </c>
      <c r="W870">
        <v>26.25458636659614</v>
      </c>
      <c r="X870">
        <v>1.2104132144795892</v>
      </c>
      <c r="Y870">
        <v>0.41622868566769899</v>
      </c>
      <c r="Z870">
        <v>19.812813201573654</v>
      </c>
      <c r="AA870">
        <v>17.462760291167879</v>
      </c>
      <c r="AB870">
        <v>5.2593957910127029</v>
      </c>
      <c r="AC870">
        <v>21.876119654456744</v>
      </c>
      <c r="AD870">
        <v>2.2841621608465328</v>
      </c>
      <c r="AE870">
        <v>8.7314902555771958</v>
      </c>
      <c r="AF870">
        <v>2.7124750536926179</v>
      </c>
    </row>
    <row r="871" spans="2:32" x14ac:dyDescent="0.25">
      <c r="B871" s="193">
        <v>2041</v>
      </c>
      <c r="C871" s="193" t="s">
        <v>546</v>
      </c>
      <c r="D871" s="193" t="s">
        <v>120</v>
      </c>
      <c r="E871" s="193" t="s">
        <v>123</v>
      </c>
      <c r="F871">
        <v>1.8867558058518721</v>
      </c>
      <c r="G871">
        <v>72.596812498197323</v>
      </c>
      <c r="H871">
        <v>7.6773419240113228</v>
      </c>
      <c r="I871">
        <v>39.38768340521456</v>
      </c>
      <c r="J871">
        <v>7.3921780694358228</v>
      </c>
      <c r="K871">
        <v>37.078296819160052</v>
      </c>
      <c r="L871">
        <v>6.2754455876239055</v>
      </c>
      <c r="M871">
        <v>42.23867274244607</v>
      </c>
      <c r="N871">
        <v>25.877671037981674</v>
      </c>
      <c r="O871">
        <v>132.77586234594031</v>
      </c>
      <c r="P871">
        <v>7.2520648147084428</v>
      </c>
      <c r="Q871">
        <v>11.753824700498654</v>
      </c>
      <c r="R871">
        <v>63.602241857351068</v>
      </c>
      <c r="S871">
        <v>3.3307855738713092</v>
      </c>
      <c r="T871">
        <v>18.883160071725513</v>
      </c>
      <c r="U871">
        <v>33.132417130283642</v>
      </c>
      <c r="V871">
        <v>22.08469772956439</v>
      </c>
      <c r="W871">
        <v>68.543207238369249</v>
      </c>
      <c r="X871">
        <v>4.9557604959616963</v>
      </c>
      <c r="Y871">
        <v>2.2226464771016197</v>
      </c>
      <c r="Z871">
        <v>65.939931198028845</v>
      </c>
      <c r="AA871">
        <v>42.581027470883683</v>
      </c>
      <c r="AB871">
        <v>14.224038961687805</v>
      </c>
      <c r="AC871">
        <v>44.956037819581994</v>
      </c>
      <c r="AD871">
        <v>5.4148520141032943</v>
      </c>
      <c r="AE871">
        <v>20.468515811061664</v>
      </c>
      <c r="AF871">
        <v>7.3928290139881163</v>
      </c>
    </row>
    <row r="872" spans="2:32" x14ac:dyDescent="0.25">
      <c r="B872" s="193">
        <v>2041</v>
      </c>
      <c r="C872" s="193" t="s">
        <v>546</v>
      </c>
      <c r="D872" s="193" t="s">
        <v>120</v>
      </c>
      <c r="E872" s="193" t="s">
        <v>124</v>
      </c>
      <c r="F872">
        <v>7.9421860938308892</v>
      </c>
      <c r="G872">
        <v>162.20838638389787</v>
      </c>
      <c r="H872">
        <v>21.301304829212544</v>
      </c>
      <c r="I872">
        <v>103.76090862856427</v>
      </c>
      <c r="J872">
        <v>27.209508180350866</v>
      </c>
      <c r="K872">
        <v>85.118227783479725</v>
      </c>
      <c r="L872">
        <v>22.676913175489563</v>
      </c>
      <c r="M872">
        <v>63.190010599651579</v>
      </c>
      <c r="N872">
        <v>62.436533590931028</v>
      </c>
      <c r="O872">
        <v>99.97017787103546</v>
      </c>
      <c r="P872">
        <v>14.519778521783499</v>
      </c>
      <c r="Q872">
        <v>24.859232378829741</v>
      </c>
      <c r="R872">
        <v>83.942795514916924</v>
      </c>
      <c r="S872">
        <v>14.566332480939636</v>
      </c>
      <c r="T872">
        <v>43.270518566297795</v>
      </c>
      <c r="U872">
        <v>58.229318278596409</v>
      </c>
      <c r="V872">
        <v>31.737782695211958</v>
      </c>
      <c r="W872">
        <v>70.508077080290363</v>
      </c>
      <c r="X872">
        <v>9.3651001310309567</v>
      </c>
      <c r="Y872">
        <v>8.6187116684940097</v>
      </c>
      <c r="Z872">
        <v>45.502015268489011</v>
      </c>
      <c r="AA872">
        <v>59.237123232689235</v>
      </c>
      <c r="AB872">
        <v>32.956465626558284</v>
      </c>
      <c r="AC872">
        <v>117.0478383097889</v>
      </c>
      <c r="AD872">
        <v>9.627483253501623</v>
      </c>
      <c r="AE872">
        <v>33.277788144484298</v>
      </c>
      <c r="AF872">
        <v>27.153560494305971</v>
      </c>
    </row>
    <row r="873" spans="2:32" x14ac:dyDescent="0.25">
      <c r="B873" s="193">
        <v>2041</v>
      </c>
      <c r="C873" s="193" t="s">
        <v>546</v>
      </c>
      <c r="D873" s="193" t="s">
        <v>120</v>
      </c>
      <c r="E873" s="193" t="s">
        <v>125</v>
      </c>
      <c r="F873">
        <v>6.9840766690192595</v>
      </c>
      <c r="G873">
        <v>116.21837951638408</v>
      </c>
      <c r="H873">
        <v>18.488161328067068</v>
      </c>
      <c r="I873">
        <v>68.835060543240601</v>
      </c>
      <c r="J873">
        <v>22.14997048133035</v>
      </c>
      <c r="K873">
        <v>54.593881046066258</v>
      </c>
      <c r="L873">
        <v>18.978046945615922</v>
      </c>
      <c r="M873">
        <v>56.032029752879112</v>
      </c>
      <c r="N873">
        <v>50.40042458401453</v>
      </c>
      <c r="O873">
        <v>36.69132905243216</v>
      </c>
      <c r="P873">
        <v>17.00521432273251</v>
      </c>
      <c r="Q873">
        <v>27.90756138105462</v>
      </c>
      <c r="R873">
        <v>77.467989211891805</v>
      </c>
      <c r="S873">
        <v>11.761904987414155</v>
      </c>
      <c r="T873">
        <v>46.182620075179528</v>
      </c>
      <c r="U873">
        <v>45.874947820006497</v>
      </c>
      <c r="V873">
        <v>35.414483494930828</v>
      </c>
      <c r="W873">
        <v>27.347620375683348</v>
      </c>
      <c r="X873">
        <v>9.9394804818410396</v>
      </c>
      <c r="Y873">
        <v>6.1804595991108666</v>
      </c>
      <c r="Z873">
        <v>17.992845705720008</v>
      </c>
      <c r="AA873">
        <v>50.284779606874871</v>
      </c>
      <c r="AB873">
        <v>31.125781889718262</v>
      </c>
      <c r="AC873">
        <v>99.742702870959846</v>
      </c>
      <c r="AD873">
        <v>10.433177015623418</v>
      </c>
      <c r="AE873">
        <v>30.759061203922244</v>
      </c>
      <c r="AF873">
        <v>19.079119484936182</v>
      </c>
    </row>
    <row r="874" spans="2:32" x14ac:dyDescent="0.25">
      <c r="B874" s="193">
        <v>2041</v>
      </c>
      <c r="C874" s="193" t="s">
        <v>546</v>
      </c>
      <c r="D874" s="193" t="s">
        <v>120</v>
      </c>
      <c r="E874" s="193" t="s">
        <v>126</v>
      </c>
      <c r="F874">
        <v>2.0646763206064449</v>
      </c>
      <c r="G874">
        <v>22.132825868399724</v>
      </c>
      <c r="H874">
        <v>5.0251009081034708</v>
      </c>
      <c r="I874">
        <v>13.923416020320612</v>
      </c>
      <c r="J874">
        <v>5.7126431030979461</v>
      </c>
      <c r="K874">
        <v>14.039367430342923</v>
      </c>
      <c r="L874">
        <v>7.1049449863108087</v>
      </c>
      <c r="M874">
        <v>18.531418977996562</v>
      </c>
      <c r="N874">
        <v>18.160440939194299</v>
      </c>
      <c r="O874">
        <v>17.33317369510371</v>
      </c>
      <c r="P874">
        <v>6.0108190163762423</v>
      </c>
      <c r="Q874">
        <v>11.269903660410002</v>
      </c>
      <c r="R874">
        <v>23.174194427542687</v>
      </c>
      <c r="S874">
        <v>5.6894445796758397</v>
      </c>
      <c r="T874">
        <v>15.364698959990545</v>
      </c>
      <c r="U874">
        <v>14.197177178617935</v>
      </c>
      <c r="V874">
        <v>10.534160140792231</v>
      </c>
      <c r="W874">
        <v>10.335731857578098</v>
      </c>
      <c r="X874">
        <v>3.3883595488269855</v>
      </c>
      <c r="Y874">
        <v>2.3412321717547884</v>
      </c>
      <c r="Z874">
        <v>7.9604221181782702</v>
      </c>
      <c r="AA874">
        <v>15.411645133118844</v>
      </c>
      <c r="AB874">
        <v>13.147029365906677</v>
      </c>
      <c r="AC874">
        <v>41.910848447038909</v>
      </c>
      <c r="AD874">
        <v>4.087261255883603</v>
      </c>
      <c r="AE874">
        <v>10.422385727404016</v>
      </c>
      <c r="AF874">
        <v>7.0018091355175613</v>
      </c>
    </row>
    <row r="875" spans="2:32" x14ac:dyDescent="0.25">
      <c r="B875" s="193">
        <v>2041</v>
      </c>
      <c r="C875" s="193" t="s">
        <v>546</v>
      </c>
      <c r="D875" s="193" t="s">
        <v>120</v>
      </c>
      <c r="E875" s="193" t="s">
        <v>127</v>
      </c>
      <c r="F875">
        <v>0.2064247655667048</v>
      </c>
      <c r="G875">
        <v>1.7651380615561587</v>
      </c>
      <c r="H875">
        <v>0.47736031406794732</v>
      </c>
      <c r="I875">
        <v>1.2864342886418023</v>
      </c>
      <c r="J875">
        <v>0.60440697689224399</v>
      </c>
      <c r="K875">
        <v>1.4790100387178158</v>
      </c>
      <c r="L875">
        <v>0.30491577660448393</v>
      </c>
      <c r="M875">
        <v>0.19059193355852752</v>
      </c>
      <c r="N875">
        <v>1.1050243571615344</v>
      </c>
      <c r="O875">
        <v>0.48591563773374918</v>
      </c>
      <c r="P875">
        <v>9.0744691608555736E-3</v>
      </c>
      <c r="Q875">
        <v>0.1813531924137439</v>
      </c>
      <c r="R875">
        <v>9.7442676473145917E-2</v>
      </c>
      <c r="S875">
        <v>0.33309998918403727</v>
      </c>
      <c r="T875">
        <v>0.18081104158994735</v>
      </c>
      <c r="U875">
        <v>0.44523129223028574</v>
      </c>
      <c r="V875">
        <v>0.15208991351264828</v>
      </c>
      <c r="W875">
        <v>0.2720890976844253</v>
      </c>
      <c r="X875">
        <v>0</v>
      </c>
      <c r="Y875">
        <v>0.15200926159110856</v>
      </c>
      <c r="Z875">
        <v>0.23992326167883776</v>
      </c>
      <c r="AA875">
        <v>0.26620525145380075</v>
      </c>
      <c r="AB875">
        <v>0.54742169356966208</v>
      </c>
      <c r="AC875">
        <v>1.6890036419592107</v>
      </c>
      <c r="AD875">
        <v>0</v>
      </c>
      <c r="AE875">
        <v>4.7850884953945516E-4</v>
      </c>
      <c r="AF875">
        <v>0.46228177419734262</v>
      </c>
    </row>
    <row r="876" spans="2:32" x14ac:dyDescent="0.25">
      <c r="B876" s="193">
        <v>2041</v>
      </c>
      <c r="C876" s="193" t="s">
        <v>546</v>
      </c>
      <c r="D876" s="193" t="s">
        <v>120</v>
      </c>
      <c r="E876" s="193" t="s">
        <v>128</v>
      </c>
      <c r="F876">
        <v>0.67959062441075957</v>
      </c>
      <c r="G876">
        <v>4.8444201572588907</v>
      </c>
      <c r="H876">
        <v>1.3066878030892721</v>
      </c>
      <c r="I876">
        <v>3.5245936846379382</v>
      </c>
      <c r="J876">
        <v>2.0780367456019522</v>
      </c>
      <c r="K876">
        <v>4.3058316361181577</v>
      </c>
      <c r="L876">
        <v>4.505935067855924E-3</v>
      </c>
      <c r="M876">
        <v>0</v>
      </c>
      <c r="N876">
        <v>1.5841308312626552E-2</v>
      </c>
      <c r="O876">
        <v>5.5255894140339255</v>
      </c>
      <c r="P876">
        <v>0</v>
      </c>
      <c r="Q876">
        <v>0</v>
      </c>
      <c r="R876">
        <v>0</v>
      </c>
      <c r="S876">
        <v>4.2454307272091693E-3</v>
      </c>
      <c r="T876">
        <v>0</v>
      </c>
      <c r="U876">
        <v>5.4411548625513204E-3</v>
      </c>
      <c r="V876">
        <v>0</v>
      </c>
      <c r="W876">
        <v>3.3446300545288574</v>
      </c>
      <c r="X876">
        <v>0</v>
      </c>
      <c r="Y876">
        <v>2.1961477920287202E-3</v>
      </c>
      <c r="Z876">
        <v>2.9425876418815555</v>
      </c>
      <c r="AA876">
        <v>0</v>
      </c>
      <c r="AB876">
        <v>8.1211524043908762E-3</v>
      </c>
      <c r="AC876">
        <v>2.2813661970206865E-2</v>
      </c>
      <c r="AD876">
        <v>0</v>
      </c>
      <c r="AE876">
        <v>0</v>
      </c>
      <c r="AF876">
        <v>6.9159173766769558E-3</v>
      </c>
    </row>
    <row r="877" spans="2:32" x14ac:dyDescent="0.25">
      <c r="B877" s="193">
        <v>2041</v>
      </c>
      <c r="C877" s="193" t="s">
        <v>546</v>
      </c>
      <c r="D877" s="193" t="s">
        <v>120</v>
      </c>
      <c r="E877" s="193" t="s">
        <v>543</v>
      </c>
      <c r="F877">
        <v>0</v>
      </c>
      <c r="G877">
        <v>0</v>
      </c>
      <c r="H877">
        <v>0</v>
      </c>
      <c r="I877">
        <v>0</v>
      </c>
      <c r="J877">
        <v>0</v>
      </c>
      <c r="K877">
        <v>0</v>
      </c>
      <c r="L877">
        <v>0</v>
      </c>
      <c r="M877">
        <v>0</v>
      </c>
      <c r="N877">
        <v>0</v>
      </c>
      <c r="O877">
        <v>0</v>
      </c>
      <c r="P877">
        <v>0</v>
      </c>
      <c r="Q877">
        <v>0</v>
      </c>
      <c r="R877">
        <v>0</v>
      </c>
      <c r="S877">
        <v>0</v>
      </c>
      <c r="T877">
        <v>0</v>
      </c>
      <c r="U877">
        <v>0</v>
      </c>
      <c r="V877">
        <v>0</v>
      </c>
      <c r="W877">
        <v>0</v>
      </c>
      <c r="X877">
        <v>0</v>
      </c>
      <c r="Y877">
        <v>0</v>
      </c>
      <c r="Z877">
        <v>0</v>
      </c>
      <c r="AA877">
        <v>0</v>
      </c>
      <c r="AB877">
        <v>0</v>
      </c>
      <c r="AC877">
        <v>0</v>
      </c>
      <c r="AD877">
        <v>0</v>
      </c>
      <c r="AE877">
        <v>0</v>
      </c>
      <c r="AF877">
        <v>0</v>
      </c>
    </row>
    <row r="878" spans="2:32" x14ac:dyDescent="0.25">
      <c r="B878" s="193">
        <v>2041</v>
      </c>
      <c r="C878" s="193" t="s">
        <v>546</v>
      </c>
      <c r="D878" s="193" t="s">
        <v>120</v>
      </c>
      <c r="E878" s="193" t="s">
        <v>544</v>
      </c>
      <c r="F878">
        <v>0</v>
      </c>
      <c r="G878">
        <v>0</v>
      </c>
      <c r="H878">
        <v>0</v>
      </c>
      <c r="I878">
        <v>0</v>
      </c>
      <c r="J878">
        <v>0</v>
      </c>
      <c r="K878">
        <v>0</v>
      </c>
      <c r="L878">
        <v>0</v>
      </c>
      <c r="M878">
        <v>0</v>
      </c>
      <c r="N878">
        <v>0</v>
      </c>
      <c r="O878">
        <v>0</v>
      </c>
      <c r="P878">
        <v>0</v>
      </c>
      <c r="Q878">
        <v>0</v>
      </c>
      <c r="R878">
        <v>0</v>
      </c>
      <c r="S878">
        <v>0</v>
      </c>
      <c r="T878">
        <v>0</v>
      </c>
      <c r="U878">
        <v>0</v>
      </c>
      <c r="V878">
        <v>0</v>
      </c>
      <c r="W878">
        <v>0</v>
      </c>
      <c r="X878">
        <v>0</v>
      </c>
      <c r="Y878">
        <v>0</v>
      </c>
      <c r="Z878">
        <v>0</v>
      </c>
      <c r="AA878">
        <v>0</v>
      </c>
      <c r="AB878">
        <v>0</v>
      </c>
      <c r="AC878">
        <v>0</v>
      </c>
      <c r="AD878">
        <v>0</v>
      </c>
      <c r="AE878">
        <v>0</v>
      </c>
      <c r="AF878">
        <v>0</v>
      </c>
    </row>
    <row r="879" spans="2:32" x14ac:dyDescent="0.25">
      <c r="B879" s="193">
        <v>2041</v>
      </c>
      <c r="C879" s="193" t="s">
        <v>546</v>
      </c>
      <c r="D879" s="193" t="s">
        <v>119</v>
      </c>
      <c r="E879" s="193" t="s">
        <v>542</v>
      </c>
      <c r="F879">
        <v>2.1047756575212846</v>
      </c>
      <c r="G879">
        <v>67.42854466701877</v>
      </c>
      <c r="H879">
        <v>9.9954320491133508</v>
      </c>
      <c r="I879">
        <v>36.880122233991017</v>
      </c>
      <c r="J879">
        <v>4.8827983132233514</v>
      </c>
      <c r="K879">
        <v>43.296889935035537</v>
      </c>
      <c r="L879">
        <v>1.0688777857272314</v>
      </c>
      <c r="M879">
        <v>3.530040674105821</v>
      </c>
      <c r="N879">
        <v>4.1161112417250445</v>
      </c>
      <c r="O879">
        <v>0</v>
      </c>
      <c r="P879">
        <v>1.1323532899743052</v>
      </c>
      <c r="Q879">
        <v>0.98662993130506893</v>
      </c>
      <c r="R879">
        <v>15.148274876108564</v>
      </c>
      <c r="S879">
        <v>0.15937586836750872</v>
      </c>
      <c r="T879">
        <v>1.6668120135214946</v>
      </c>
      <c r="U879">
        <v>6.412625964406323</v>
      </c>
      <c r="V879">
        <v>2.6501034800038896</v>
      </c>
      <c r="W879">
        <v>0</v>
      </c>
      <c r="X879">
        <v>0.35112461641496368</v>
      </c>
      <c r="Y879">
        <v>0.15689918726404223</v>
      </c>
      <c r="Z879">
        <v>0</v>
      </c>
      <c r="AA879">
        <v>4.8558022266267047</v>
      </c>
      <c r="AB879">
        <v>2.0296965552158315</v>
      </c>
      <c r="AC879">
        <v>8.533587468386628</v>
      </c>
      <c r="AD879">
        <v>0.6494996450298679</v>
      </c>
      <c r="AE879">
        <v>2.4607484749867279</v>
      </c>
      <c r="AF879">
        <v>0.99309317193047353</v>
      </c>
    </row>
    <row r="880" spans="2:32" x14ac:dyDescent="0.25">
      <c r="B880" s="193">
        <v>2041</v>
      </c>
      <c r="C880" s="193" t="s">
        <v>546</v>
      </c>
      <c r="D880" s="193" t="s">
        <v>119</v>
      </c>
      <c r="E880" s="193" t="s">
        <v>123</v>
      </c>
      <c r="F880">
        <v>7.8865677647243917</v>
      </c>
      <c r="G880">
        <v>262.93039316219932</v>
      </c>
      <c r="H880">
        <v>33.391941024683724</v>
      </c>
      <c r="I880">
        <v>141.25624566011641</v>
      </c>
      <c r="J880">
        <v>28.047493020094805</v>
      </c>
      <c r="K880">
        <v>151.32686773148396</v>
      </c>
      <c r="L880">
        <v>16.939614726383653</v>
      </c>
      <c r="M880">
        <v>58.875353166718476</v>
      </c>
      <c r="N880">
        <v>64.044025591869527</v>
      </c>
      <c r="O880">
        <v>119.11787820417193</v>
      </c>
      <c r="P880">
        <v>10.320979468275731</v>
      </c>
      <c r="Q880">
        <v>16.335788039386426</v>
      </c>
      <c r="R880">
        <v>90.093917063412562</v>
      </c>
      <c r="S880">
        <v>8.9527841074558161</v>
      </c>
      <c r="T880">
        <v>26.456425005321101</v>
      </c>
      <c r="U880">
        <v>85.652742590148506</v>
      </c>
      <c r="V880">
        <v>30.736497175402334</v>
      </c>
      <c r="W880">
        <v>58.040798807304043</v>
      </c>
      <c r="X880">
        <v>7.7882082009508542</v>
      </c>
      <c r="Y880">
        <v>5.8775017641319813</v>
      </c>
      <c r="Z880">
        <v>56.825649338086109</v>
      </c>
      <c r="AA880">
        <v>58.208714178876939</v>
      </c>
      <c r="AB880">
        <v>39.668744238187308</v>
      </c>
      <c r="AC880">
        <v>128.51479646680355</v>
      </c>
      <c r="AD880">
        <v>7.958695869136224</v>
      </c>
      <c r="AE880">
        <v>29.218070469382823</v>
      </c>
      <c r="AF880">
        <v>18.329643793247765</v>
      </c>
    </row>
    <row r="881" spans="2:32" x14ac:dyDescent="0.25">
      <c r="B881" s="193">
        <v>2041</v>
      </c>
      <c r="C881" s="193" t="s">
        <v>546</v>
      </c>
      <c r="D881" s="193" t="s">
        <v>119</v>
      </c>
      <c r="E881" s="193" t="s">
        <v>124</v>
      </c>
      <c r="F881">
        <v>3.158973207849936</v>
      </c>
      <c r="G881">
        <v>60.324302825463661</v>
      </c>
      <c r="H881">
        <v>8.6249286188637981</v>
      </c>
      <c r="I881">
        <v>38.403974890399653</v>
      </c>
      <c r="J881">
        <v>10.34724693223005</v>
      </c>
      <c r="K881">
        <v>33.488819589187884</v>
      </c>
      <c r="L881">
        <v>8.3939095580927354</v>
      </c>
      <c r="M881">
        <v>25.075641679807546</v>
      </c>
      <c r="N881">
        <v>21.529111939772982</v>
      </c>
      <c r="O881">
        <v>16.829613456753464</v>
      </c>
      <c r="P881">
        <v>5.8299798045506215</v>
      </c>
      <c r="Q881">
        <v>9.84862118505818</v>
      </c>
      <c r="R881">
        <v>33.615817989272813</v>
      </c>
      <c r="S881">
        <v>5.3730491217477798</v>
      </c>
      <c r="T881">
        <v>17.221082754364026</v>
      </c>
      <c r="U881">
        <v>20.805910717765794</v>
      </c>
      <c r="V881">
        <v>12.583626188275165</v>
      </c>
      <c r="W881">
        <v>11.224063736077497</v>
      </c>
      <c r="X881">
        <v>3.9721847905813603</v>
      </c>
      <c r="Y881">
        <v>3.1370439006484778</v>
      </c>
      <c r="Z881">
        <v>7.3669200273942481</v>
      </c>
      <c r="AA881">
        <v>23.24829637252002</v>
      </c>
      <c r="AB881">
        <v>12.528508710046873</v>
      </c>
      <c r="AC881">
        <v>45.404712095964982</v>
      </c>
      <c r="AD881">
        <v>3.935967345670162</v>
      </c>
      <c r="AE881">
        <v>13.384311676319228</v>
      </c>
      <c r="AF881">
        <v>9.3768872487902577</v>
      </c>
    </row>
    <row r="882" spans="2:32" x14ac:dyDescent="0.25">
      <c r="B882" s="193">
        <v>2041</v>
      </c>
      <c r="C882" s="193" t="s">
        <v>546</v>
      </c>
      <c r="D882" s="193" t="s">
        <v>119</v>
      </c>
      <c r="E882" s="193" t="s">
        <v>125</v>
      </c>
      <c r="F882">
        <v>1.5619328459405195</v>
      </c>
      <c r="G882">
        <v>25.044641233288203</v>
      </c>
      <c r="H882">
        <v>4.1754225950338935</v>
      </c>
      <c r="I882">
        <v>14.794447872716049</v>
      </c>
      <c r="J882">
        <v>4.8325183131497695</v>
      </c>
      <c r="K882">
        <v>12.136550852294029</v>
      </c>
      <c r="L882">
        <v>8.4353576633930132</v>
      </c>
      <c r="M882">
        <v>26.954713187366927</v>
      </c>
      <c r="N882">
        <v>21.46370709545026</v>
      </c>
      <c r="O882">
        <v>72.982545791863188</v>
      </c>
      <c r="P882">
        <v>8.2785329726278096</v>
      </c>
      <c r="Q882">
        <v>13.402762956127722</v>
      </c>
      <c r="R882">
        <v>37.612432355670975</v>
      </c>
      <c r="S882">
        <v>5.2171133326667265</v>
      </c>
      <c r="T882">
        <v>22.28225670033866</v>
      </c>
      <c r="U882">
        <v>19.963471486998653</v>
      </c>
      <c r="V882">
        <v>17.021571267966578</v>
      </c>
      <c r="W882">
        <v>44.378714038205565</v>
      </c>
      <c r="X882">
        <v>5.1147793322541553</v>
      </c>
      <c r="Y882">
        <v>2.7196411251471764</v>
      </c>
      <c r="Z882">
        <v>30.970925933041482</v>
      </c>
      <c r="AA882">
        <v>23.919939461202546</v>
      </c>
      <c r="AB882">
        <v>14.054952327148548</v>
      </c>
      <c r="AC882">
        <v>45.576569785496623</v>
      </c>
      <c r="AD882">
        <v>5.1727310633523933</v>
      </c>
      <c r="AE882">
        <v>14.999908702912663</v>
      </c>
      <c r="AF882">
        <v>8.132478327540781</v>
      </c>
    </row>
    <row r="883" spans="2:32" x14ac:dyDescent="0.25">
      <c r="B883" s="193">
        <v>2041</v>
      </c>
      <c r="C883" s="193" t="s">
        <v>546</v>
      </c>
      <c r="D883" s="193" t="s">
        <v>119</v>
      </c>
      <c r="E883" s="193" t="s">
        <v>126</v>
      </c>
      <c r="F883">
        <v>7.0552655818619208</v>
      </c>
      <c r="G883">
        <v>75.093945544553122</v>
      </c>
      <c r="H883">
        <v>17.204143102475779</v>
      </c>
      <c r="I883">
        <v>47.216662067795262</v>
      </c>
      <c r="J883">
        <v>19.427964767860693</v>
      </c>
      <c r="K883">
        <v>47.918719935584704</v>
      </c>
      <c r="L883">
        <v>15.725673054961867</v>
      </c>
      <c r="M883">
        <v>65.596910989407206</v>
      </c>
      <c r="N883">
        <v>39.618564851336437</v>
      </c>
      <c r="O883">
        <v>77.631533059286696</v>
      </c>
      <c r="P883">
        <v>21.499379349315127</v>
      </c>
      <c r="Q883">
        <v>39.83510831966084</v>
      </c>
      <c r="R883">
        <v>82.69447629417887</v>
      </c>
      <c r="S883">
        <v>12.583895513546576</v>
      </c>
      <c r="T883">
        <v>54.527136259019784</v>
      </c>
      <c r="U883">
        <v>31.199563276778314</v>
      </c>
      <c r="V883">
        <v>37.260233963808957</v>
      </c>
      <c r="W883">
        <v>41.514555454797211</v>
      </c>
      <c r="X883">
        <v>12.746266104289784</v>
      </c>
      <c r="Y883">
        <v>5.1644233744635093</v>
      </c>
      <c r="Z883">
        <v>33.011710547183704</v>
      </c>
      <c r="AA883">
        <v>54.028601780993853</v>
      </c>
      <c r="AB883">
        <v>29.25409805253183</v>
      </c>
      <c r="AC883">
        <v>93.630884001943059</v>
      </c>
      <c r="AD883">
        <v>14.858540311702891</v>
      </c>
      <c r="AE883">
        <v>37.334866933530336</v>
      </c>
      <c r="AF883">
        <v>15.279738405980376</v>
      </c>
    </row>
    <row r="884" spans="2:32" x14ac:dyDescent="0.25">
      <c r="B884" s="193">
        <v>2041</v>
      </c>
      <c r="C884" s="193" t="s">
        <v>546</v>
      </c>
      <c r="D884" s="193" t="s">
        <v>119</v>
      </c>
      <c r="E884" s="193" t="s">
        <v>127</v>
      </c>
      <c r="F884">
        <v>4.0382974155706926</v>
      </c>
      <c r="G884">
        <v>48.338465954623317</v>
      </c>
      <c r="H884">
        <v>8.3532237049483697</v>
      </c>
      <c r="I884">
        <v>35.947883977937472</v>
      </c>
      <c r="J884">
        <v>14.978919063959708</v>
      </c>
      <c r="K884">
        <v>30.801922094614081</v>
      </c>
      <c r="L884">
        <v>12.354955392502712</v>
      </c>
      <c r="M884">
        <v>46.883276599642606</v>
      </c>
      <c r="N884">
        <v>37.732746014887041</v>
      </c>
      <c r="O884">
        <v>38.434040702901086</v>
      </c>
      <c r="P884">
        <v>16.496796376607065</v>
      </c>
      <c r="Q884">
        <v>40.025741949283258</v>
      </c>
      <c r="R884">
        <v>71.061269900404724</v>
      </c>
      <c r="S884">
        <v>13.364415178224878</v>
      </c>
      <c r="T884">
        <v>56.035810457862368</v>
      </c>
      <c r="U884">
        <v>16.446594743792318</v>
      </c>
      <c r="V884">
        <v>35.29116532050697</v>
      </c>
      <c r="W884">
        <v>27.705059925709406</v>
      </c>
      <c r="X884">
        <v>9.9980041823618571</v>
      </c>
      <c r="Y884">
        <v>5.881753371060956</v>
      </c>
      <c r="Z884">
        <v>22.965031415834346</v>
      </c>
      <c r="AA884">
        <v>37.631873163117532</v>
      </c>
      <c r="AB884">
        <v>24.083741479353247</v>
      </c>
      <c r="AC884">
        <v>79.818075908182152</v>
      </c>
      <c r="AD884">
        <v>16.208443521265917</v>
      </c>
      <c r="AE884">
        <v>34.125889374828603</v>
      </c>
      <c r="AF884">
        <v>15.833266268265323</v>
      </c>
    </row>
    <row r="885" spans="2:32" x14ac:dyDescent="0.25">
      <c r="B885" s="193">
        <v>2041</v>
      </c>
      <c r="C885" s="193" t="s">
        <v>546</v>
      </c>
      <c r="D885" s="193" t="s">
        <v>119</v>
      </c>
      <c r="E885" s="193" t="s">
        <v>128</v>
      </c>
      <c r="F885">
        <v>0.79654194685049229</v>
      </c>
      <c r="G885">
        <v>7.9484190953534144</v>
      </c>
      <c r="H885">
        <v>1.3699490340717189</v>
      </c>
      <c r="I885">
        <v>5.9009176551396507</v>
      </c>
      <c r="J885">
        <v>3.0855245025975262</v>
      </c>
      <c r="K885">
        <v>5.3726495378786412</v>
      </c>
      <c r="L885">
        <v>8.9960054345226688</v>
      </c>
      <c r="M885">
        <v>26.142654770662304</v>
      </c>
      <c r="N885">
        <v>26.652693309370818</v>
      </c>
      <c r="O885">
        <v>25.637254698033804</v>
      </c>
      <c r="P885">
        <v>9.9838771911627795</v>
      </c>
      <c r="Q885">
        <v>27.353733089758293</v>
      </c>
      <c r="R885">
        <v>47.10774793439743</v>
      </c>
      <c r="S885">
        <v>8.3926786243300953</v>
      </c>
      <c r="T885">
        <v>37.686532383504314</v>
      </c>
      <c r="U885">
        <v>9.9034130207695981</v>
      </c>
      <c r="V885">
        <v>24.371794026007997</v>
      </c>
      <c r="W885">
        <v>19.977161402866159</v>
      </c>
      <c r="X885">
        <v>6.4923751763436233</v>
      </c>
      <c r="Y885">
        <v>4.1869889794073796</v>
      </c>
      <c r="Z885">
        <v>16.52197005578542</v>
      </c>
      <c r="AA885">
        <v>24.928552125290974</v>
      </c>
      <c r="AB885">
        <v>17.604476194061139</v>
      </c>
      <c r="AC885">
        <v>53.121357504411236</v>
      </c>
      <c r="AD885">
        <v>11.009949623939434</v>
      </c>
      <c r="AE885">
        <v>21.472978769796843</v>
      </c>
      <c r="AF885">
        <v>11.671240926488261</v>
      </c>
    </row>
    <row r="886" spans="2:32" x14ac:dyDescent="0.25">
      <c r="B886" s="193">
        <v>2041</v>
      </c>
      <c r="C886" s="193" t="s">
        <v>546</v>
      </c>
      <c r="D886" s="193" t="s">
        <v>119</v>
      </c>
      <c r="E886" s="193" t="s">
        <v>543</v>
      </c>
      <c r="F886">
        <v>1.2588743812505214</v>
      </c>
      <c r="G886">
        <v>9.0170415211863144</v>
      </c>
      <c r="H886">
        <v>1.4620696348750539</v>
      </c>
      <c r="I886">
        <v>7.4817745329709568</v>
      </c>
      <c r="J886">
        <v>3.4223131714100941</v>
      </c>
      <c r="K886">
        <v>7.108818965892624</v>
      </c>
      <c r="L886">
        <v>0</v>
      </c>
      <c r="M886">
        <v>9.4088317925978924</v>
      </c>
      <c r="N886">
        <v>0</v>
      </c>
      <c r="O886">
        <v>0</v>
      </c>
      <c r="P886">
        <v>3.6340514347384651</v>
      </c>
      <c r="Q886">
        <v>10.488479817684645</v>
      </c>
      <c r="R886">
        <v>19.513455158932725</v>
      </c>
      <c r="S886">
        <v>0</v>
      </c>
      <c r="T886">
        <v>13.995746152410913</v>
      </c>
      <c r="U886">
        <v>0</v>
      </c>
      <c r="V886">
        <v>8.7866495358593042</v>
      </c>
      <c r="W886">
        <v>0</v>
      </c>
      <c r="X886">
        <v>2.1896828011956764</v>
      </c>
      <c r="Y886">
        <v>0</v>
      </c>
      <c r="Z886">
        <v>0</v>
      </c>
      <c r="AA886">
        <v>10.206332520321006</v>
      </c>
      <c r="AB886">
        <v>0</v>
      </c>
      <c r="AC886">
        <v>0</v>
      </c>
      <c r="AD886">
        <v>4.701202504762291</v>
      </c>
      <c r="AE886">
        <v>9.2912516363643451</v>
      </c>
      <c r="AF886">
        <v>0</v>
      </c>
    </row>
    <row r="887" spans="2:32" x14ac:dyDescent="0.25">
      <c r="B887" s="193">
        <v>2041</v>
      </c>
      <c r="C887" s="193" t="s">
        <v>546</v>
      </c>
      <c r="D887" s="193" t="s">
        <v>119</v>
      </c>
      <c r="E887" s="193" t="s">
        <v>544</v>
      </c>
      <c r="F887">
        <v>0.74495088284758881</v>
      </c>
      <c r="G887">
        <v>5.6771527958066281</v>
      </c>
      <c r="H887">
        <v>1.6940188715350777</v>
      </c>
      <c r="I887">
        <v>5.4054111870780464</v>
      </c>
      <c r="J887">
        <v>3.1317469499698345</v>
      </c>
      <c r="K887">
        <v>5.8807839748472359</v>
      </c>
      <c r="L887">
        <v>0</v>
      </c>
      <c r="M887">
        <v>5.5311130742212917</v>
      </c>
      <c r="N887">
        <v>0</v>
      </c>
      <c r="O887">
        <v>0</v>
      </c>
      <c r="P887">
        <v>3.1790945656846956</v>
      </c>
      <c r="Q887">
        <v>6.0299598608633502</v>
      </c>
      <c r="R887">
        <v>12.125643482078214</v>
      </c>
      <c r="S887">
        <v>0</v>
      </c>
      <c r="T887">
        <v>8.3092967134089797</v>
      </c>
      <c r="U887">
        <v>0</v>
      </c>
      <c r="V887">
        <v>6.3620455472624542</v>
      </c>
      <c r="W887">
        <v>0</v>
      </c>
      <c r="X887">
        <v>1.5406422534657405</v>
      </c>
      <c r="Y887">
        <v>0</v>
      </c>
      <c r="Z887">
        <v>0</v>
      </c>
      <c r="AA887">
        <v>11.267870702493296</v>
      </c>
      <c r="AB887">
        <v>0</v>
      </c>
      <c r="AC887">
        <v>0</v>
      </c>
      <c r="AD887">
        <v>4.7906418667906472</v>
      </c>
      <c r="AE887">
        <v>5.3324508952466347</v>
      </c>
      <c r="AF887">
        <v>0</v>
      </c>
    </row>
    <row r="888" spans="2:32" x14ac:dyDescent="0.25">
      <c r="B888" s="193">
        <v>2041</v>
      </c>
      <c r="C888" s="193" t="s">
        <v>546</v>
      </c>
      <c r="D888" s="193" t="s">
        <v>121</v>
      </c>
      <c r="E888" s="193" t="s">
        <v>542</v>
      </c>
      <c r="F888">
        <v>0.88716650148889808</v>
      </c>
      <c r="G888">
        <v>36.908911577901193</v>
      </c>
      <c r="H888">
        <v>3.8959878929849223</v>
      </c>
      <c r="I888">
        <v>20.532250266921135</v>
      </c>
      <c r="J888">
        <v>2.4632376824505178</v>
      </c>
      <c r="K888">
        <v>19.103042619067974</v>
      </c>
      <c r="L888">
        <v>6.6014313539403551</v>
      </c>
      <c r="M888">
        <v>3.1762407760205402</v>
      </c>
      <c r="N888">
        <v>28.820049464429466</v>
      </c>
      <c r="O888">
        <v>32.509374139097659</v>
      </c>
      <c r="P888">
        <v>0.96522113867980774</v>
      </c>
      <c r="Q888">
        <v>0.89433299195134908</v>
      </c>
      <c r="R888">
        <v>13.073150724326316</v>
      </c>
      <c r="S888">
        <v>0.99053374014798101</v>
      </c>
      <c r="T888">
        <v>1.480124278385901</v>
      </c>
      <c r="U888">
        <v>42.191385816284196</v>
      </c>
      <c r="V888">
        <v>2.3937479741180612</v>
      </c>
      <c r="W888">
        <v>22.882588469759671</v>
      </c>
      <c r="X888">
        <v>0.22356336741119526</v>
      </c>
      <c r="Y888">
        <v>0.99885412612954994</v>
      </c>
      <c r="Z888">
        <v>16.061383051255351</v>
      </c>
      <c r="AA888">
        <v>4.5875743711421313</v>
      </c>
      <c r="AB888">
        <v>11.937471684288646</v>
      </c>
      <c r="AC888">
        <v>48.330278368146573</v>
      </c>
      <c r="AD888">
        <v>0.50692994728164786</v>
      </c>
      <c r="AE888">
        <v>2.0808532623814262</v>
      </c>
      <c r="AF888">
        <v>6.9355947211753435</v>
      </c>
    </row>
    <row r="889" spans="2:32" x14ac:dyDescent="0.25">
      <c r="B889" s="193">
        <v>2041</v>
      </c>
      <c r="C889" s="193" t="s">
        <v>546</v>
      </c>
      <c r="D889" s="193" t="s">
        <v>121</v>
      </c>
      <c r="E889" s="193" t="s">
        <v>123</v>
      </c>
      <c r="F889">
        <v>0</v>
      </c>
      <c r="G889">
        <v>29.741132696032238</v>
      </c>
      <c r="H889">
        <v>0</v>
      </c>
      <c r="I889">
        <v>17.672780474371791</v>
      </c>
      <c r="J889">
        <v>1.6271027558817632</v>
      </c>
      <c r="K889">
        <v>0</v>
      </c>
      <c r="L889">
        <v>7.6407647053236882</v>
      </c>
      <c r="M889">
        <v>24.808747756244919</v>
      </c>
      <c r="N889">
        <v>49.941252936835411</v>
      </c>
      <c r="O889">
        <v>0</v>
      </c>
      <c r="P889">
        <v>3.6655195988311906</v>
      </c>
      <c r="Q889">
        <v>7.0364729133424007</v>
      </c>
      <c r="R889">
        <v>33.330751982383987</v>
      </c>
      <c r="S889">
        <v>4.1765664654438126</v>
      </c>
      <c r="T889">
        <v>10.711721129399765</v>
      </c>
      <c r="U889">
        <v>52.346330600091107</v>
      </c>
      <c r="V889">
        <v>13.102091434504963</v>
      </c>
      <c r="W889">
        <v>14.368789144927211</v>
      </c>
      <c r="X889">
        <v>0.44989344229320194</v>
      </c>
      <c r="Y889">
        <v>3.093988124923956</v>
      </c>
      <c r="Z889">
        <v>6.6917600111626205</v>
      </c>
      <c r="AA889">
        <v>28.206649062828813</v>
      </c>
      <c r="AB889">
        <v>13.278673334798444</v>
      </c>
      <c r="AC889">
        <v>32.006824902358041</v>
      </c>
      <c r="AD889">
        <v>2.0315047844734266</v>
      </c>
      <c r="AE889">
        <v>10.100524152100961</v>
      </c>
      <c r="AF889">
        <v>14.161700578986441</v>
      </c>
    </row>
    <row r="890" spans="2:32" x14ac:dyDescent="0.25">
      <c r="B890" s="193">
        <v>2041</v>
      </c>
      <c r="C890" s="193" t="s">
        <v>546</v>
      </c>
      <c r="D890" s="193" t="s">
        <v>121</v>
      </c>
      <c r="E890" s="193" t="s">
        <v>124</v>
      </c>
      <c r="F890">
        <v>0</v>
      </c>
      <c r="G890">
        <v>25.567663536931441</v>
      </c>
      <c r="H890">
        <v>0</v>
      </c>
      <c r="I890">
        <v>18.268859529124136</v>
      </c>
      <c r="J890">
        <v>1.9161912976194277</v>
      </c>
      <c r="K890">
        <v>0</v>
      </c>
      <c r="L890">
        <v>9.0905553706643971</v>
      </c>
      <c r="M890">
        <v>24.705914428513509</v>
      </c>
      <c r="N890">
        <v>38.67373315466034</v>
      </c>
      <c r="O890">
        <v>38.299096891220877</v>
      </c>
      <c r="P890">
        <v>4.5713221179015333</v>
      </c>
      <c r="Q890">
        <v>9.983175482165322</v>
      </c>
      <c r="R890">
        <v>27.870910441804547</v>
      </c>
      <c r="S890">
        <v>6.0006357490758697</v>
      </c>
      <c r="T890">
        <v>16.104921508646335</v>
      </c>
      <c r="U890">
        <v>29.79263556410438</v>
      </c>
      <c r="V890">
        <v>12.584955534433455</v>
      </c>
      <c r="W890">
        <v>47.457174320575255</v>
      </c>
      <c r="X890">
        <v>0</v>
      </c>
      <c r="Y890">
        <v>3.9138034058901154</v>
      </c>
      <c r="Z890">
        <v>26.714922965276674</v>
      </c>
      <c r="AA890">
        <v>27.360302457273875</v>
      </c>
      <c r="AB890">
        <v>10.368407830933503</v>
      </c>
      <c r="AC890">
        <v>28.98734260036516</v>
      </c>
      <c r="AD890">
        <v>1.8892058354028598</v>
      </c>
      <c r="AE890">
        <v>10.109825084771316</v>
      </c>
      <c r="AF890">
        <v>16.699200077684424</v>
      </c>
    </row>
    <row r="891" spans="2:32" x14ac:dyDescent="0.25">
      <c r="B891" s="193">
        <v>2041</v>
      </c>
      <c r="C891" s="193" t="s">
        <v>546</v>
      </c>
      <c r="D891" s="193" t="s">
        <v>121</v>
      </c>
      <c r="E891" s="193" t="s">
        <v>125</v>
      </c>
      <c r="F891">
        <v>0</v>
      </c>
      <c r="G891">
        <v>13.436879142063983</v>
      </c>
      <c r="H891">
        <v>0</v>
      </c>
      <c r="I891">
        <v>8.6670051843340765</v>
      </c>
      <c r="J891">
        <v>1.4911699417709507</v>
      </c>
      <c r="K891">
        <v>0</v>
      </c>
      <c r="L891">
        <v>0.42498921097857328</v>
      </c>
      <c r="M891">
        <v>4.5539789199211178</v>
      </c>
      <c r="N891">
        <v>9.4202463346604084</v>
      </c>
      <c r="O891">
        <v>3.1111153165416239</v>
      </c>
      <c r="P891">
        <v>0.70648066084416394</v>
      </c>
      <c r="Q891">
        <v>2.4227122163641686</v>
      </c>
      <c r="R891">
        <v>3.9130463150241526</v>
      </c>
      <c r="S891">
        <v>0.35896991578449983</v>
      </c>
      <c r="T891">
        <v>3.3006987863526978</v>
      </c>
      <c r="U891">
        <v>4.8009156224872314</v>
      </c>
      <c r="V891">
        <v>2.9808940740833307</v>
      </c>
      <c r="W891">
        <v>12.876068225894098</v>
      </c>
      <c r="X891">
        <v>0</v>
      </c>
      <c r="Y891">
        <v>0.38096710988496962</v>
      </c>
      <c r="Z891">
        <v>6.6034029850444131</v>
      </c>
      <c r="AA891">
        <v>5.9478959526026118</v>
      </c>
      <c r="AB891">
        <v>0</v>
      </c>
      <c r="AC891">
        <v>0</v>
      </c>
      <c r="AD891">
        <v>0</v>
      </c>
      <c r="AE891">
        <v>1.1008575174103532</v>
      </c>
      <c r="AF891">
        <v>3.5008627964352943</v>
      </c>
    </row>
    <row r="892" spans="2:32" x14ac:dyDescent="0.25">
      <c r="B892" s="193">
        <v>2041</v>
      </c>
      <c r="C892" s="193" t="s">
        <v>546</v>
      </c>
      <c r="D892" s="193" t="s">
        <v>121</v>
      </c>
      <c r="E892" s="193" t="s">
        <v>126</v>
      </c>
      <c r="F892">
        <v>0</v>
      </c>
      <c r="G892">
        <v>0.62365783760347804</v>
      </c>
      <c r="H892">
        <v>0</v>
      </c>
      <c r="I892">
        <v>0.47236035744941673</v>
      </c>
      <c r="J892">
        <v>7.2020498054050641E-3</v>
      </c>
      <c r="K892">
        <v>0</v>
      </c>
      <c r="L892">
        <v>6.3636232737343465E-3</v>
      </c>
      <c r="M892">
        <v>0.4617475412336422</v>
      </c>
      <c r="N892">
        <v>0.97048118561283525</v>
      </c>
      <c r="O892">
        <v>0</v>
      </c>
      <c r="P892">
        <v>0</v>
      </c>
      <c r="Q892">
        <v>0.32259848331668345</v>
      </c>
      <c r="R892">
        <v>9.7363438735882379E-2</v>
      </c>
      <c r="S892">
        <v>1.964157830744908E-2</v>
      </c>
      <c r="T892">
        <v>0.28173782001921172</v>
      </c>
      <c r="U892">
        <v>0.38276099053805918</v>
      </c>
      <c r="V892">
        <v>0.28292233201583861</v>
      </c>
      <c r="W892">
        <v>0.63236467382488681</v>
      </c>
      <c r="X892">
        <v>0</v>
      </c>
      <c r="Y892">
        <v>3.1092471325269464E-2</v>
      </c>
      <c r="Z892">
        <v>0.2410889413249411</v>
      </c>
      <c r="AA892">
        <v>0.76405605155913459</v>
      </c>
      <c r="AB892">
        <v>0</v>
      </c>
      <c r="AC892">
        <v>0</v>
      </c>
      <c r="AD892">
        <v>0</v>
      </c>
      <c r="AE892">
        <v>0</v>
      </c>
      <c r="AF892">
        <v>0.36641299455654269</v>
      </c>
    </row>
    <row r="893" spans="2:32" x14ac:dyDescent="0.25">
      <c r="B893" s="193">
        <v>2041</v>
      </c>
      <c r="C893" s="193" t="s">
        <v>546</v>
      </c>
      <c r="D893" s="193" t="s">
        <v>121</v>
      </c>
      <c r="E893" s="193" t="s">
        <v>127</v>
      </c>
      <c r="F893">
        <v>0</v>
      </c>
      <c r="G893">
        <v>0</v>
      </c>
      <c r="H893">
        <v>0</v>
      </c>
      <c r="I893">
        <v>0</v>
      </c>
      <c r="J893">
        <v>0</v>
      </c>
      <c r="K893">
        <v>0</v>
      </c>
      <c r="L893">
        <v>1.520564945665704E-2</v>
      </c>
      <c r="M893">
        <v>0</v>
      </c>
      <c r="N893">
        <v>0.22013976743283775</v>
      </c>
      <c r="O893">
        <v>0</v>
      </c>
      <c r="P893">
        <v>0</v>
      </c>
      <c r="Q893">
        <v>0</v>
      </c>
      <c r="R893">
        <v>0</v>
      </c>
      <c r="S893">
        <v>1.9717385913218671E-2</v>
      </c>
      <c r="T893">
        <v>0</v>
      </c>
      <c r="U893">
        <v>5.9555633370437962E-2</v>
      </c>
      <c r="V893">
        <v>0</v>
      </c>
      <c r="W893">
        <v>0.41908252394255996</v>
      </c>
      <c r="X893">
        <v>0</v>
      </c>
      <c r="Y893">
        <v>1.4084936757294327E-2</v>
      </c>
      <c r="Z893">
        <v>0.18635506065262408</v>
      </c>
      <c r="AA893">
        <v>0</v>
      </c>
      <c r="AB893">
        <v>0</v>
      </c>
      <c r="AC893">
        <v>0</v>
      </c>
      <c r="AD893">
        <v>0</v>
      </c>
      <c r="AE893">
        <v>0</v>
      </c>
      <c r="AF893">
        <v>9.0970740569284961E-2</v>
      </c>
    </row>
    <row r="894" spans="2:32" x14ac:dyDescent="0.25">
      <c r="B894" s="193">
        <v>2041</v>
      </c>
      <c r="C894" s="193" t="s">
        <v>546</v>
      </c>
      <c r="D894" s="193" t="s">
        <v>121</v>
      </c>
      <c r="E894" s="193" t="s">
        <v>128</v>
      </c>
      <c r="F894">
        <v>0</v>
      </c>
      <c r="G894">
        <v>0</v>
      </c>
      <c r="H894">
        <v>0</v>
      </c>
      <c r="I894">
        <v>0</v>
      </c>
      <c r="J894">
        <v>0</v>
      </c>
      <c r="K894">
        <v>0</v>
      </c>
      <c r="L894">
        <v>0</v>
      </c>
      <c r="M894">
        <v>0.13601335933061454</v>
      </c>
      <c r="N894">
        <v>0</v>
      </c>
      <c r="O894">
        <v>0</v>
      </c>
      <c r="P894">
        <v>0</v>
      </c>
      <c r="Q894">
        <v>0.16870285083203795</v>
      </c>
      <c r="R894">
        <v>0</v>
      </c>
      <c r="S894">
        <v>0</v>
      </c>
      <c r="T894">
        <v>0.13060504251796035</v>
      </c>
      <c r="U894">
        <v>0</v>
      </c>
      <c r="V894">
        <v>0.13913639670278555</v>
      </c>
      <c r="W894">
        <v>0.21970443173412135</v>
      </c>
      <c r="X894">
        <v>0</v>
      </c>
      <c r="Y894">
        <v>0</v>
      </c>
      <c r="Z894">
        <v>9.747664201834394E-2</v>
      </c>
      <c r="AA894">
        <v>0.28507651147928348</v>
      </c>
      <c r="AB894">
        <v>0</v>
      </c>
      <c r="AC894">
        <v>0</v>
      </c>
      <c r="AD894">
        <v>0</v>
      </c>
      <c r="AE894">
        <v>0</v>
      </c>
      <c r="AF894">
        <v>0</v>
      </c>
    </row>
    <row r="895" spans="2:32" x14ac:dyDescent="0.25">
      <c r="B895" s="193">
        <v>2041</v>
      </c>
      <c r="C895" s="193" t="s">
        <v>546</v>
      </c>
      <c r="D895" s="193" t="s">
        <v>121</v>
      </c>
      <c r="E895" s="193" t="s">
        <v>543</v>
      </c>
      <c r="F895">
        <v>0</v>
      </c>
      <c r="G895">
        <v>0</v>
      </c>
      <c r="H895">
        <v>0</v>
      </c>
      <c r="I895">
        <v>0</v>
      </c>
      <c r="J895">
        <v>0</v>
      </c>
      <c r="K895">
        <v>0</v>
      </c>
      <c r="L895">
        <v>0</v>
      </c>
      <c r="M895">
        <v>0</v>
      </c>
      <c r="N895">
        <v>0</v>
      </c>
      <c r="O895">
        <v>0</v>
      </c>
      <c r="P895">
        <v>0</v>
      </c>
      <c r="Q895">
        <v>0</v>
      </c>
      <c r="R895">
        <v>0</v>
      </c>
      <c r="S895">
        <v>0</v>
      </c>
      <c r="T895">
        <v>0</v>
      </c>
      <c r="U895">
        <v>0</v>
      </c>
      <c r="V895">
        <v>0</v>
      </c>
      <c r="W895">
        <v>0</v>
      </c>
      <c r="X895">
        <v>0</v>
      </c>
      <c r="Y895">
        <v>0</v>
      </c>
      <c r="Z895">
        <v>0</v>
      </c>
      <c r="AA895">
        <v>0</v>
      </c>
      <c r="AB895">
        <v>0</v>
      </c>
      <c r="AC895">
        <v>0</v>
      </c>
      <c r="AD895">
        <v>0</v>
      </c>
      <c r="AE895">
        <v>0</v>
      </c>
      <c r="AF895">
        <v>0</v>
      </c>
    </row>
    <row r="896" spans="2:32" x14ac:dyDescent="0.25">
      <c r="B896" s="193">
        <v>2041</v>
      </c>
      <c r="C896" s="193" t="s">
        <v>546</v>
      </c>
      <c r="D896" s="193" t="s">
        <v>121</v>
      </c>
      <c r="E896" s="193" t="s">
        <v>544</v>
      </c>
      <c r="F896">
        <v>0</v>
      </c>
      <c r="G896">
        <v>0</v>
      </c>
      <c r="H896">
        <v>0</v>
      </c>
      <c r="I896">
        <v>0</v>
      </c>
      <c r="J896">
        <v>0</v>
      </c>
      <c r="K896">
        <v>0</v>
      </c>
      <c r="L896">
        <v>0</v>
      </c>
      <c r="M896">
        <v>0</v>
      </c>
      <c r="N896">
        <v>0</v>
      </c>
      <c r="O896">
        <v>0</v>
      </c>
      <c r="P896">
        <v>0</v>
      </c>
      <c r="Q896">
        <v>0</v>
      </c>
      <c r="R896">
        <v>0</v>
      </c>
      <c r="S896">
        <v>0</v>
      </c>
      <c r="T896">
        <v>0</v>
      </c>
      <c r="U896">
        <v>0</v>
      </c>
      <c r="V896">
        <v>0</v>
      </c>
      <c r="W896">
        <v>0</v>
      </c>
      <c r="X896">
        <v>0</v>
      </c>
      <c r="Y896">
        <v>0</v>
      </c>
      <c r="Z896">
        <v>0</v>
      </c>
      <c r="AA896">
        <v>0</v>
      </c>
      <c r="AB896">
        <v>0</v>
      </c>
      <c r="AC896">
        <v>0</v>
      </c>
      <c r="AD896">
        <v>0</v>
      </c>
      <c r="AE896">
        <v>0</v>
      </c>
      <c r="AF896">
        <v>0</v>
      </c>
    </row>
    <row r="897" spans="2:32" x14ac:dyDescent="0.25">
      <c r="B897" s="193">
        <v>2041</v>
      </c>
      <c r="C897" s="193" t="s">
        <v>546</v>
      </c>
      <c r="D897" s="193" t="s">
        <v>131</v>
      </c>
      <c r="E897" s="193" t="s">
        <v>542</v>
      </c>
      <c r="F897">
        <v>0</v>
      </c>
      <c r="G897">
        <v>0</v>
      </c>
      <c r="H897">
        <v>0</v>
      </c>
      <c r="I897">
        <v>0</v>
      </c>
      <c r="J897">
        <v>0</v>
      </c>
      <c r="K897">
        <v>0</v>
      </c>
      <c r="L897">
        <v>0</v>
      </c>
      <c r="M897">
        <v>0</v>
      </c>
      <c r="N897">
        <v>0</v>
      </c>
      <c r="O897">
        <v>0</v>
      </c>
      <c r="P897">
        <v>0</v>
      </c>
      <c r="Q897">
        <v>0</v>
      </c>
      <c r="R897">
        <v>0</v>
      </c>
      <c r="S897">
        <v>0</v>
      </c>
      <c r="T897">
        <v>0</v>
      </c>
      <c r="U897">
        <v>0</v>
      </c>
      <c r="V897">
        <v>0</v>
      </c>
      <c r="W897">
        <v>0</v>
      </c>
      <c r="X897">
        <v>0</v>
      </c>
      <c r="Y897">
        <v>0</v>
      </c>
      <c r="Z897">
        <v>0</v>
      </c>
      <c r="AA897">
        <v>0</v>
      </c>
      <c r="AB897">
        <v>0</v>
      </c>
      <c r="AC897">
        <v>0</v>
      </c>
      <c r="AD897">
        <v>0</v>
      </c>
      <c r="AE897">
        <v>0</v>
      </c>
      <c r="AF897">
        <v>0</v>
      </c>
    </row>
    <row r="898" spans="2:32" x14ac:dyDescent="0.25">
      <c r="B898" s="193">
        <v>2041</v>
      </c>
      <c r="C898" s="193" t="s">
        <v>546</v>
      </c>
      <c r="D898" s="193" t="s">
        <v>131</v>
      </c>
      <c r="E898" s="193" t="s">
        <v>123</v>
      </c>
      <c r="F898">
        <v>0</v>
      </c>
      <c r="G898">
        <v>0</v>
      </c>
      <c r="H898">
        <v>0</v>
      </c>
      <c r="I898">
        <v>0</v>
      </c>
      <c r="J898">
        <v>0</v>
      </c>
      <c r="K898">
        <v>0</v>
      </c>
      <c r="L898">
        <v>0</v>
      </c>
      <c r="M898">
        <v>0</v>
      </c>
      <c r="N898">
        <v>0</v>
      </c>
      <c r="O898">
        <v>0</v>
      </c>
      <c r="P898">
        <v>0</v>
      </c>
      <c r="Q898">
        <v>0</v>
      </c>
      <c r="R898">
        <v>0</v>
      </c>
      <c r="S898">
        <v>0</v>
      </c>
      <c r="T898">
        <v>0</v>
      </c>
      <c r="U898">
        <v>0</v>
      </c>
      <c r="V898">
        <v>0</v>
      </c>
      <c r="W898">
        <v>0</v>
      </c>
      <c r="X898">
        <v>0</v>
      </c>
      <c r="Y898">
        <v>0</v>
      </c>
      <c r="Z898">
        <v>0</v>
      </c>
      <c r="AA898">
        <v>0</v>
      </c>
      <c r="AB898">
        <v>0</v>
      </c>
      <c r="AC898">
        <v>0</v>
      </c>
      <c r="AD898">
        <v>0</v>
      </c>
      <c r="AE898">
        <v>0</v>
      </c>
      <c r="AF898">
        <v>0</v>
      </c>
    </row>
    <row r="899" spans="2:32" x14ac:dyDescent="0.25">
      <c r="B899" s="193">
        <v>2041</v>
      </c>
      <c r="C899" s="193" t="s">
        <v>546</v>
      </c>
      <c r="D899" s="193" t="s">
        <v>131</v>
      </c>
      <c r="E899" s="193" t="s">
        <v>124</v>
      </c>
      <c r="F899">
        <v>0</v>
      </c>
      <c r="G899">
        <v>0</v>
      </c>
      <c r="H899">
        <v>0</v>
      </c>
      <c r="I899">
        <v>0</v>
      </c>
      <c r="J899">
        <v>0</v>
      </c>
      <c r="K899">
        <v>0</v>
      </c>
      <c r="L899">
        <v>0</v>
      </c>
      <c r="M899">
        <v>0</v>
      </c>
      <c r="N899">
        <v>0</v>
      </c>
      <c r="O899">
        <v>0</v>
      </c>
      <c r="P899">
        <v>0</v>
      </c>
      <c r="Q899">
        <v>0</v>
      </c>
      <c r="R899">
        <v>0</v>
      </c>
      <c r="S899">
        <v>0</v>
      </c>
      <c r="T899">
        <v>0</v>
      </c>
      <c r="U899">
        <v>0</v>
      </c>
      <c r="V899">
        <v>0</v>
      </c>
      <c r="W899">
        <v>0</v>
      </c>
      <c r="X899">
        <v>0</v>
      </c>
      <c r="Y899">
        <v>0</v>
      </c>
      <c r="Z899">
        <v>0</v>
      </c>
      <c r="AA899">
        <v>0</v>
      </c>
      <c r="AB899">
        <v>0</v>
      </c>
      <c r="AC899">
        <v>0</v>
      </c>
      <c r="AD899">
        <v>0</v>
      </c>
      <c r="AE899">
        <v>0</v>
      </c>
      <c r="AF899">
        <v>0</v>
      </c>
    </row>
    <row r="900" spans="2:32" x14ac:dyDescent="0.25">
      <c r="B900" s="193">
        <v>2041</v>
      </c>
      <c r="C900" s="193" t="s">
        <v>546</v>
      </c>
      <c r="D900" s="193" t="s">
        <v>131</v>
      </c>
      <c r="E900" s="193" t="s">
        <v>125</v>
      </c>
      <c r="F900">
        <v>0</v>
      </c>
      <c r="G900">
        <v>0</v>
      </c>
      <c r="H900">
        <v>0</v>
      </c>
      <c r="I900">
        <v>0</v>
      </c>
      <c r="J900">
        <v>0</v>
      </c>
      <c r="K900">
        <v>0</v>
      </c>
      <c r="L900">
        <v>0</v>
      </c>
      <c r="M900">
        <v>0</v>
      </c>
      <c r="N900">
        <v>0</v>
      </c>
      <c r="O900">
        <v>0</v>
      </c>
      <c r="P900">
        <v>0</v>
      </c>
      <c r="Q900">
        <v>0</v>
      </c>
      <c r="R900">
        <v>0</v>
      </c>
      <c r="S900">
        <v>0</v>
      </c>
      <c r="T900">
        <v>0</v>
      </c>
      <c r="U900">
        <v>0</v>
      </c>
      <c r="V900">
        <v>0</v>
      </c>
      <c r="W900">
        <v>0</v>
      </c>
      <c r="X900">
        <v>0</v>
      </c>
      <c r="Y900">
        <v>0</v>
      </c>
      <c r="Z900">
        <v>0</v>
      </c>
      <c r="AA900">
        <v>0</v>
      </c>
      <c r="AB900">
        <v>0</v>
      </c>
      <c r="AC900">
        <v>0</v>
      </c>
      <c r="AD900">
        <v>0</v>
      </c>
      <c r="AE900">
        <v>0</v>
      </c>
      <c r="AF900">
        <v>0</v>
      </c>
    </row>
    <row r="901" spans="2:32" x14ac:dyDescent="0.25">
      <c r="B901" s="193">
        <v>2041</v>
      </c>
      <c r="C901" s="193" t="s">
        <v>546</v>
      </c>
      <c r="D901" s="193" t="s">
        <v>131</v>
      </c>
      <c r="E901" s="193" t="s">
        <v>126</v>
      </c>
      <c r="F901">
        <v>0</v>
      </c>
      <c r="G901">
        <v>0</v>
      </c>
      <c r="H901">
        <v>0</v>
      </c>
      <c r="I901">
        <v>0</v>
      </c>
      <c r="J901">
        <v>0</v>
      </c>
      <c r="K901">
        <v>0</v>
      </c>
      <c r="L901">
        <v>0</v>
      </c>
      <c r="M901">
        <v>0</v>
      </c>
      <c r="N901">
        <v>0</v>
      </c>
      <c r="O901">
        <v>0</v>
      </c>
      <c r="P901">
        <v>0</v>
      </c>
      <c r="Q901">
        <v>0</v>
      </c>
      <c r="R901">
        <v>0</v>
      </c>
      <c r="S901">
        <v>0</v>
      </c>
      <c r="T901">
        <v>0</v>
      </c>
      <c r="U901">
        <v>0</v>
      </c>
      <c r="V901">
        <v>0</v>
      </c>
      <c r="W901">
        <v>0</v>
      </c>
      <c r="X901">
        <v>0</v>
      </c>
      <c r="Y901">
        <v>0</v>
      </c>
      <c r="Z901">
        <v>0</v>
      </c>
      <c r="AA901">
        <v>0</v>
      </c>
      <c r="AB901">
        <v>0</v>
      </c>
      <c r="AC901">
        <v>0</v>
      </c>
      <c r="AD901">
        <v>0</v>
      </c>
      <c r="AE901">
        <v>0</v>
      </c>
      <c r="AF901">
        <v>0</v>
      </c>
    </row>
    <row r="902" spans="2:32" x14ac:dyDescent="0.25">
      <c r="B902" s="193">
        <v>2041</v>
      </c>
      <c r="C902" s="193" t="s">
        <v>546</v>
      </c>
      <c r="D902" s="193" t="s">
        <v>131</v>
      </c>
      <c r="E902" s="193" t="s">
        <v>127</v>
      </c>
      <c r="F902">
        <v>1.0625370410761434</v>
      </c>
      <c r="G902">
        <v>18.367182900094779</v>
      </c>
      <c r="H902">
        <v>1.7947210319625426</v>
      </c>
      <c r="I902">
        <v>13.869193012268187</v>
      </c>
      <c r="J902">
        <v>5.2318774714929841</v>
      </c>
      <c r="K902">
        <v>8.8686633275953977</v>
      </c>
      <c r="L902">
        <v>8.7189158955895394</v>
      </c>
      <c r="M902">
        <v>25.902193063411616</v>
      </c>
      <c r="N902">
        <v>28.18383041050177</v>
      </c>
      <c r="O902">
        <v>34.178590570269975</v>
      </c>
      <c r="P902">
        <v>8.4783894459298388</v>
      </c>
      <c r="Q902">
        <v>22.317884223655049</v>
      </c>
      <c r="R902">
        <v>37.16114176976096</v>
      </c>
      <c r="S902">
        <v>9.460575783406016</v>
      </c>
      <c r="T902">
        <v>30.443621002545932</v>
      </c>
      <c r="U902">
        <v>11.958513545312494</v>
      </c>
      <c r="V902">
        <v>19.592294997056719</v>
      </c>
      <c r="W902">
        <v>21.013520460266179</v>
      </c>
      <c r="X902">
        <v>2.6484372517616959</v>
      </c>
      <c r="Y902">
        <v>4.2120818221518963</v>
      </c>
      <c r="Z902">
        <v>18.085165625141208</v>
      </c>
      <c r="AA902">
        <v>22.032347802078547</v>
      </c>
      <c r="AB902">
        <v>16.575602949016556</v>
      </c>
      <c r="AC902">
        <v>53.813430333907675</v>
      </c>
      <c r="AD902">
        <v>7.2352881238788633</v>
      </c>
      <c r="AE902">
        <v>17.338142134948743</v>
      </c>
      <c r="AF902">
        <v>11.813817929913208</v>
      </c>
    </row>
    <row r="903" spans="2:32" x14ac:dyDescent="0.25">
      <c r="B903" s="193">
        <v>2041</v>
      </c>
      <c r="C903" s="193" t="s">
        <v>546</v>
      </c>
      <c r="D903" s="193" t="s">
        <v>131</v>
      </c>
      <c r="E903" s="193" t="s">
        <v>128</v>
      </c>
      <c r="F903">
        <v>2.1839406151859015</v>
      </c>
      <c r="G903">
        <v>31.47145638530036</v>
      </c>
      <c r="H903">
        <v>3.0671403288584536</v>
      </c>
      <c r="I903">
        <v>23.72377579452667</v>
      </c>
      <c r="J903">
        <v>11.230329165448989</v>
      </c>
      <c r="K903">
        <v>16.119637031307175</v>
      </c>
      <c r="L903">
        <v>14.435250377114405</v>
      </c>
      <c r="M903">
        <v>41.528152865250341</v>
      </c>
      <c r="N903">
        <v>45.266405735467089</v>
      </c>
      <c r="O903">
        <v>71.895448455733131</v>
      </c>
      <c r="P903">
        <v>14.753237193228152</v>
      </c>
      <c r="Q903">
        <v>43.853532340846883</v>
      </c>
      <c r="R903">
        <v>70.830902306512911</v>
      </c>
      <c r="S903">
        <v>13.508947333486221</v>
      </c>
      <c r="T903">
        <v>58.869612192711671</v>
      </c>
      <c r="U903">
        <v>16.373420123014466</v>
      </c>
      <c r="V903">
        <v>38.902826661710819</v>
      </c>
      <c r="W903">
        <v>47.782104843746311</v>
      </c>
      <c r="X903">
        <v>4.9448637446904176</v>
      </c>
      <c r="Y903">
        <v>6.8178134212563464</v>
      </c>
      <c r="Z903">
        <v>41.03071191410308</v>
      </c>
      <c r="AA903">
        <v>41.963948393235185</v>
      </c>
      <c r="AB903">
        <v>27.550011926037733</v>
      </c>
      <c r="AC903">
        <v>81.435148483770945</v>
      </c>
      <c r="AD903">
        <v>14.131042317411568</v>
      </c>
      <c r="AE903">
        <v>31.367883899087118</v>
      </c>
      <c r="AF903">
        <v>19.801135581652389</v>
      </c>
    </row>
    <row r="904" spans="2:32" x14ac:dyDescent="0.25">
      <c r="B904" s="193">
        <v>2041</v>
      </c>
      <c r="C904" s="193" t="s">
        <v>546</v>
      </c>
      <c r="D904" s="193" t="s">
        <v>131</v>
      </c>
      <c r="E904" s="193" t="s">
        <v>543</v>
      </c>
      <c r="F904">
        <v>1.2243162326253307</v>
      </c>
      <c r="G904">
        <v>12.664241704707562</v>
      </c>
      <c r="H904">
        <v>1.1611179306758808</v>
      </c>
      <c r="I904">
        <v>10.66959442875147</v>
      </c>
      <c r="J904">
        <v>4.4183719515992719</v>
      </c>
      <c r="K904">
        <v>7.5655976168614139</v>
      </c>
      <c r="L904">
        <v>6.949711989770158</v>
      </c>
      <c r="M904">
        <v>9.6064341547402083</v>
      </c>
      <c r="N904">
        <v>18.464315447515432</v>
      </c>
      <c r="O904">
        <v>32.128302469570706</v>
      </c>
      <c r="P904">
        <v>3.4515386707162126</v>
      </c>
      <c r="Q904">
        <v>10.807720432089081</v>
      </c>
      <c r="R904">
        <v>18.858110910903971</v>
      </c>
      <c r="S904">
        <v>7.8626898710568307</v>
      </c>
      <c r="T904">
        <v>14.051886459118627</v>
      </c>
      <c r="U904">
        <v>7.7488344332752419</v>
      </c>
      <c r="V904">
        <v>9.0146847279250295</v>
      </c>
      <c r="W904">
        <v>24.063119766790557</v>
      </c>
      <c r="X904">
        <v>1.0719277325922032</v>
      </c>
      <c r="Y904">
        <v>3.7022461861009828</v>
      </c>
      <c r="Z904">
        <v>18.774448823705445</v>
      </c>
      <c r="AA904">
        <v>11.042885824898256</v>
      </c>
      <c r="AB904">
        <v>16.36538768503787</v>
      </c>
      <c r="AC904">
        <v>38.078711089422818</v>
      </c>
      <c r="AD904">
        <v>3.8782107258165022</v>
      </c>
      <c r="AE904">
        <v>8.7237001292801697</v>
      </c>
      <c r="AF904">
        <v>10.061440667820424</v>
      </c>
    </row>
    <row r="905" spans="2:32" x14ac:dyDescent="0.25">
      <c r="B905" s="193">
        <v>2041</v>
      </c>
      <c r="C905" s="193" t="s">
        <v>546</v>
      </c>
      <c r="D905" s="193" t="s">
        <v>131</v>
      </c>
      <c r="E905" s="193" t="s">
        <v>544</v>
      </c>
      <c r="F905">
        <v>0.72450076986463918</v>
      </c>
      <c r="G905">
        <v>7.9734395180197</v>
      </c>
      <c r="H905">
        <v>1.3453228490110822</v>
      </c>
      <c r="I905">
        <v>7.7085382395046693</v>
      </c>
      <c r="J905">
        <v>4.0432368956906251</v>
      </c>
      <c r="K905">
        <v>6.2586549803627491</v>
      </c>
      <c r="L905">
        <v>2.9227037229542412</v>
      </c>
      <c r="M905">
        <v>5.6472763804462209</v>
      </c>
      <c r="N905">
        <v>10.791613370432605</v>
      </c>
      <c r="O905">
        <v>20.387709124024529</v>
      </c>
      <c r="P905">
        <v>3.0194310753100773</v>
      </c>
      <c r="Q905">
        <v>6.2134953325692077</v>
      </c>
      <c r="R905">
        <v>11.718413155879956</v>
      </c>
      <c r="S905">
        <v>6.6417077477245945</v>
      </c>
      <c r="T905">
        <v>8.3426273026420414</v>
      </c>
      <c r="U905">
        <v>3.6555558811593363</v>
      </c>
      <c r="V905">
        <v>6.5271562953786919</v>
      </c>
      <c r="W905">
        <v>18.035728120578963</v>
      </c>
      <c r="X905">
        <v>0.7541992642000459</v>
      </c>
      <c r="Y905">
        <v>1.6570190581764654</v>
      </c>
      <c r="Z905">
        <v>13.482389708794592</v>
      </c>
      <c r="AA905">
        <v>12.191432075097243</v>
      </c>
      <c r="AB905">
        <v>8.0358536888357364</v>
      </c>
      <c r="AC905">
        <v>26.525270345773844</v>
      </c>
      <c r="AD905">
        <v>3.9519928470455268</v>
      </c>
      <c r="AE905">
        <v>5.0067207718470499</v>
      </c>
      <c r="AF905">
        <v>6.2257321129692906</v>
      </c>
    </row>
    <row r="906" spans="2:32" x14ac:dyDescent="0.25">
      <c r="B906" s="193">
        <v>2041</v>
      </c>
      <c r="C906" s="193" t="s">
        <v>546</v>
      </c>
      <c r="D906" s="193" t="s">
        <v>132</v>
      </c>
      <c r="E906" s="193" t="s">
        <v>542</v>
      </c>
      <c r="F906">
        <v>0.79716603966090549</v>
      </c>
      <c r="G906">
        <v>25.451044188377704</v>
      </c>
      <c r="H906">
        <v>3.7889340909242799</v>
      </c>
      <c r="I906">
        <v>13.916945742627441</v>
      </c>
      <c r="J906">
        <v>1.8451685009496628</v>
      </c>
      <c r="K906">
        <v>16.389590497033709</v>
      </c>
      <c r="L906">
        <v>2.3633446154572786</v>
      </c>
      <c r="M906">
        <v>9.0620246472475223</v>
      </c>
      <c r="N906">
        <v>8.982985599175823</v>
      </c>
      <c r="O906">
        <v>73.842758481293373</v>
      </c>
      <c r="P906">
        <v>2.9201626715278373</v>
      </c>
      <c r="Q906">
        <v>2.5311625638165016</v>
      </c>
      <c r="R906">
        <v>39.025250719429934</v>
      </c>
      <c r="S906">
        <v>0.35217243831299705</v>
      </c>
      <c r="T906">
        <v>4.2837601845447901</v>
      </c>
      <c r="U906">
        <v>14.088880253341756</v>
      </c>
      <c r="V906">
        <v>6.8008329938620919</v>
      </c>
      <c r="W906">
        <v>38.513194057299273</v>
      </c>
      <c r="X906">
        <v>0.92424589614537411</v>
      </c>
      <c r="Y906">
        <v>0.34587678152790824</v>
      </c>
      <c r="Z906">
        <v>29.460124258351104</v>
      </c>
      <c r="AA906">
        <v>12.41132708334443</v>
      </c>
      <c r="AB906">
        <v>4.5085185805797305</v>
      </c>
      <c r="AC906">
        <v>19.019985316126846</v>
      </c>
      <c r="AD906">
        <v>1.686521346804873</v>
      </c>
      <c r="AE906">
        <v>6.3500202344771495</v>
      </c>
      <c r="AF906">
        <v>2.1679409176751054</v>
      </c>
    </row>
    <row r="907" spans="2:32" x14ac:dyDescent="0.25">
      <c r="B907" s="193">
        <v>2041</v>
      </c>
      <c r="C907" s="193" t="s">
        <v>546</v>
      </c>
      <c r="D907" s="193" t="s">
        <v>132</v>
      </c>
      <c r="E907" s="193" t="s">
        <v>123</v>
      </c>
      <c r="F907">
        <v>4.9178405457416394</v>
      </c>
      <c r="G907">
        <v>163.00278626203811</v>
      </c>
      <c r="H907">
        <v>20.852871211664759</v>
      </c>
      <c r="I907">
        <v>87.533376746170859</v>
      </c>
      <c r="J907">
        <v>17.422547978365984</v>
      </c>
      <c r="K907">
        <v>94.277084568352294</v>
      </c>
      <c r="L907">
        <v>26.309257066857825</v>
      </c>
      <c r="M907">
        <v>30.300565544611505</v>
      </c>
      <c r="N907">
        <v>98.787575481563323</v>
      </c>
      <c r="O907">
        <v>136.90931142995655</v>
      </c>
      <c r="P907">
        <v>5.3226326510272672</v>
      </c>
      <c r="Q907">
        <v>8.4048808905297392</v>
      </c>
      <c r="R907">
        <v>46.441114025014031</v>
      </c>
      <c r="S907">
        <v>13.900278270270368</v>
      </c>
      <c r="T907">
        <v>13.622907860003057</v>
      </c>
      <c r="U907">
        <v>132.58580743772205</v>
      </c>
      <c r="V907">
        <v>15.816335170328342</v>
      </c>
      <c r="W907">
        <v>64.280306186549169</v>
      </c>
      <c r="X907">
        <v>4.0533129727232717</v>
      </c>
      <c r="Y907">
        <v>9.1141514949943332</v>
      </c>
      <c r="Z907">
        <v>63.672204528457755</v>
      </c>
      <c r="AA907">
        <v>29.898935312095471</v>
      </c>
      <c r="AB907">
        <v>61.759467827361206</v>
      </c>
      <c r="AC907">
        <v>200.43802520503948</v>
      </c>
      <c r="AD907">
        <v>4.1170307277380553</v>
      </c>
      <c r="AE907">
        <v>15.072449425704093</v>
      </c>
      <c r="AF907">
        <v>28.277635970378167</v>
      </c>
    </row>
    <row r="908" spans="2:32" x14ac:dyDescent="0.25">
      <c r="B908" s="193">
        <v>2041</v>
      </c>
      <c r="C908" s="193" t="s">
        <v>546</v>
      </c>
      <c r="D908" s="193" t="s">
        <v>132</v>
      </c>
      <c r="E908" s="193" t="s">
        <v>124</v>
      </c>
      <c r="F908">
        <v>4.735335906832943</v>
      </c>
      <c r="G908">
        <v>97.616659656648935</v>
      </c>
      <c r="H908">
        <v>12.667534736088712</v>
      </c>
      <c r="I908">
        <v>62.48276652508369</v>
      </c>
      <c r="J908">
        <v>16.325438692013709</v>
      </c>
      <c r="K908">
        <v>50.828699830900753</v>
      </c>
      <c r="L908">
        <v>26.571186966129311</v>
      </c>
      <c r="M908">
        <v>61.721166674163463</v>
      </c>
      <c r="N908">
        <v>75.121553763054692</v>
      </c>
      <c r="O908">
        <v>75.869081791530434</v>
      </c>
      <c r="P908">
        <v>14.166526348665409</v>
      </c>
      <c r="Q908">
        <v>24.285138077404362</v>
      </c>
      <c r="R908">
        <v>81.921092147827366</v>
      </c>
      <c r="S908">
        <v>17.091005159243252</v>
      </c>
      <c r="T908">
        <v>42.253126384601323</v>
      </c>
      <c r="U908">
        <v>69.156850252315536</v>
      </c>
      <c r="V908">
        <v>31.002550320578067</v>
      </c>
      <c r="W908">
        <v>61.533537064356963</v>
      </c>
      <c r="X908">
        <v>9.0882773036292104</v>
      </c>
      <c r="Y908">
        <v>10.164792126800812</v>
      </c>
      <c r="Z908">
        <v>38.175339536499095</v>
      </c>
      <c r="AA908">
        <v>57.919962642546771</v>
      </c>
      <c r="AB908">
        <v>38.207053810012724</v>
      </c>
      <c r="AC908">
        <v>134.56836242061013</v>
      </c>
      <c r="AD908">
        <v>9.3769978793635591</v>
      </c>
      <c r="AE908">
        <v>32.462944030289187</v>
      </c>
      <c r="AF908">
        <v>32.653001892501266</v>
      </c>
    </row>
    <row r="909" spans="2:32" x14ac:dyDescent="0.25">
      <c r="B909" s="193">
        <v>2041</v>
      </c>
      <c r="C909" s="193" t="s">
        <v>546</v>
      </c>
      <c r="D909" s="193" t="s">
        <v>132</v>
      </c>
      <c r="E909" s="193" t="s">
        <v>125</v>
      </c>
      <c r="F909">
        <v>5.9041399049372227</v>
      </c>
      <c r="G909">
        <v>109.08983033151908</v>
      </c>
      <c r="H909">
        <v>15.163309478386861</v>
      </c>
      <c r="I909">
        <v>65.062519248316235</v>
      </c>
      <c r="J909">
        <v>20.112421541005705</v>
      </c>
      <c r="K909">
        <v>46.987418000590715</v>
      </c>
      <c r="L909">
        <v>25.934142550595013</v>
      </c>
      <c r="M909">
        <v>53.779991779790514</v>
      </c>
      <c r="N909">
        <v>75.743592790100607</v>
      </c>
      <c r="O909">
        <v>69.659281076496882</v>
      </c>
      <c r="P909">
        <v>15.886753360730731</v>
      </c>
      <c r="Q909">
        <v>26.885399217115463</v>
      </c>
      <c r="R909">
        <v>72.820033599923335</v>
      </c>
      <c r="S909">
        <v>16.152227677884273</v>
      </c>
      <c r="T909">
        <v>44.034933836133618</v>
      </c>
      <c r="U909">
        <v>65.816154629890065</v>
      </c>
      <c r="V909">
        <v>34.057162064964089</v>
      </c>
      <c r="W909">
        <v>59.57136973852672</v>
      </c>
      <c r="X909">
        <v>8.0609002377213343</v>
      </c>
      <c r="Y909">
        <v>8.6467744909894666</v>
      </c>
      <c r="Z909">
        <v>37.839902334768553</v>
      </c>
      <c r="AA909">
        <v>49.461942650477162</v>
      </c>
      <c r="AB909">
        <v>40.922386849722876</v>
      </c>
      <c r="AC909">
        <v>127.20115670843674</v>
      </c>
      <c r="AD909">
        <v>9.3315206984179593</v>
      </c>
      <c r="AE909">
        <v>28.622010025162009</v>
      </c>
      <c r="AF909">
        <v>28.61879376918008</v>
      </c>
    </row>
    <row r="910" spans="2:32" x14ac:dyDescent="0.25">
      <c r="B910" s="193">
        <v>2041</v>
      </c>
      <c r="C910" s="193" t="s">
        <v>546</v>
      </c>
      <c r="D910" s="193" t="s">
        <v>132</v>
      </c>
      <c r="E910" s="193" t="s">
        <v>126</v>
      </c>
      <c r="F910">
        <v>1.5510129825356804</v>
      </c>
      <c r="G910">
        <v>26.039508712992692</v>
      </c>
      <c r="H910">
        <v>3.2010631517886017</v>
      </c>
      <c r="I910">
        <v>16.797873924589894</v>
      </c>
      <c r="J910">
        <v>5.9200744080057586</v>
      </c>
      <c r="K910">
        <v>11.52177365979108</v>
      </c>
      <c r="L910">
        <v>8.3884774941866844</v>
      </c>
      <c r="M910">
        <v>44.037323100327569</v>
      </c>
      <c r="N910">
        <v>29.250324546757206</v>
      </c>
      <c r="O910">
        <v>22.103454712737605</v>
      </c>
      <c r="P910">
        <v>13.601415683943381</v>
      </c>
      <c r="Q910">
        <v>26.958429821632041</v>
      </c>
      <c r="R910">
        <v>53.035797569991921</v>
      </c>
      <c r="S910">
        <v>6.8363021762304195</v>
      </c>
      <c r="T910">
        <v>36.083595805313884</v>
      </c>
      <c r="U910">
        <v>19.790332017394746</v>
      </c>
      <c r="V910">
        <v>25.119588398942639</v>
      </c>
      <c r="W910">
        <v>26.829488039710615</v>
      </c>
      <c r="X910">
        <v>5.7443965103178565</v>
      </c>
      <c r="Y910">
        <v>3.0014781475630068</v>
      </c>
      <c r="Z910">
        <v>17.698234123133552</v>
      </c>
      <c r="AA910">
        <v>38.234166340982554</v>
      </c>
      <c r="AB910">
        <v>13.420164500009808</v>
      </c>
      <c r="AC910">
        <v>37.73068525551114</v>
      </c>
      <c r="AD910">
        <v>8.5146785639219047</v>
      </c>
      <c r="AE910">
        <v>23.411360852306036</v>
      </c>
      <c r="AF910">
        <v>11.214048620009944</v>
      </c>
    </row>
    <row r="911" spans="2:32" x14ac:dyDescent="0.25">
      <c r="B911" s="193">
        <v>2041</v>
      </c>
      <c r="C911" s="193" t="s">
        <v>546</v>
      </c>
      <c r="D911" s="193" t="s">
        <v>132</v>
      </c>
      <c r="E911" s="193" t="s">
        <v>127</v>
      </c>
      <c r="F911">
        <v>0</v>
      </c>
      <c r="G911">
        <v>0</v>
      </c>
      <c r="H911">
        <v>0</v>
      </c>
      <c r="I911">
        <v>0</v>
      </c>
      <c r="J911">
        <v>0</v>
      </c>
      <c r="K911">
        <v>0</v>
      </c>
      <c r="L911">
        <v>0</v>
      </c>
      <c r="M911">
        <v>0</v>
      </c>
      <c r="N911">
        <v>0</v>
      </c>
      <c r="O911">
        <v>0</v>
      </c>
      <c r="P911">
        <v>0</v>
      </c>
      <c r="Q911">
        <v>0</v>
      </c>
      <c r="R911">
        <v>0</v>
      </c>
      <c r="S911">
        <v>0</v>
      </c>
      <c r="T911">
        <v>0</v>
      </c>
      <c r="U911">
        <v>0</v>
      </c>
      <c r="V911">
        <v>0</v>
      </c>
      <c r="W911">
        <v>0</v>
      </c>
      <c r="X911">
        <v>0</v>
      </c>
      <c r="Y911">
        <v>0</v>
      </c>
      <c r="Z911">
        <v>0</v>
      </c>
      <c r="AA911">
        <v>0</v>
      </c>
      <c r="AB911">
        <v>0</v>
      </c>
      <c r="AC911">
        <v>0</v>
      </c>
      <c r="AD911">
        <v>0</v>
      </c>
      <c r="AE911">
        <v>0</v>
      </c>
      <c r="AF911">
        <v>0</v>
      </c>
    </row>
    <row r="912" spans="2:32" x14ac:dyDescent="0.25">
      <c r="B912" s="193">
        <v>2041</v>
      </c>
      <c r="C912" s="193" t="s">
        <v>546</v>
      </c>
      <c r="D912" s="193" t="s">
        <v>132</v>
      </c>
      <c r="E912" s="193" t="s">
        <v>128</v>
      </c>
      <c r="F912">
        <v>0</v>
      </c>
      <c r="G912">
        <v>0</v>
      </c>
      <c r="H912">
        <v>0</v>
      </c>
      <c r="I912">
        <v>0</v>
      </c>
      <c r="J912">
        <v>0</v>
      </c>
      <c r="K912">
        <v>0</v>
      </c>
      <c r="L912">
        <v>0</v>
      </c>
      <c r="M912">
        <v>0</v>
      </c>
      <c r="N912">
        <v>0</v>
      </c>
      <c r="O912">
        <v>0</v>
      </c>
      <c r="P912">
        <v>0</v>
      </c>
      <c r="Q912">
        <v>0</v>
      </c>
      <c r="R912">
        <v>0</v>
      </c>
      <c r="S912">
        <v>0</v>
      </c>
      <c r="T912">
        <v>0</v>
      </c>
      <c r="U912">
        <v>0</v>
      </c>
      <c r="V912">
        <v>0</v>
      </c>
      <c r="W912">
        <v>0</v>
      </c>
      <c r="X912">
        <v>0</v>
      </c>
      <c r="Y912">
        <v>0</v>
      </c>
      <c r="Z912">
        <v>0</v>
      </c>
      <c r="AA912">
        <v>0</v>
      </c>
      <c r="AB912">
        <v>0</v>
      </c>
      <c r="AC912">
        <v>0</v>
      </c>
      <c r="AD912">
        <v>0</v>
      </c>
      <c r="AE912">
        <v>0</v>
      </c>
      <c r="AF912">
        <v>0</v>
      </c>
    </row>
    <row r="913" spans="2:32" x14ac:dyDescent="0.25">
      <c r="B913" s="193">
        <v>2041</v>
      </c>
      <c r="C913" s="193" t="s">
        <v>546</v>
      </c>
      <c r="D913" s="193" t="s">
        <v>132</v>
      </c>
      <c r="E913" s="193" t="s">
        <v>543</v>
      </c>
      <c r="F913">
        <v>0</v>
      </c>
      <c r="G913">
        <v>0</v>
      </c>
      <c r="H913">
        <v>0</v>
      </c>
      <c r="I913">
        <v>0</v>
      </c>
      <c r="J913">
        <v>0</v>
      </c>
      <c r="K913">
        <v>0</v>
      </c>
      <c r="L913">
        <v>0</v>
      </c>
      <c r="M913">
        <v>0</v>
      </c>
      <c r="N913">
        <v>0</v>
      </c>
      <c r="O913">
        <v>0</v>
      </c>
      <c r="P913">
        <v>0</v>
      </c>
      <c r="Q913">
        <v>0</v>
      </c>
      <c r="R913">
        <v>0</v>
      </c>
      <c r="S913">
        <v>0</v>
      </c>
      <c r="T913">
        <v>0</v>
      </c>
      <c r="U913">
        <v>0</v>
      </c>
      <c r="V913">
        <v>0</v>
      </c>
      <c r="W913">
        <v>0</v>
      </c>
      <c r="X913">
        <v>0</v>
      </c>
      <c r="Y913">
        <v>0</v>
      </c>
      <c r="Z913">
        <v>0</v>
      </c>
      <c r="AA913">
        <v>0</v>
      </c>
      <c r="AB913">
        <v>0</v>
      </c>
      <c r="AC913">
        <v>0</v>
      </c>
      <c r="AD913">
        <v>0</v>
      </c>
      <c r="AE913">
        <v>0</v>
      </c>
      <c r="AF913">
        <v>0</v>
      </c>
    </row>
    <row r="914" spans="2:32" x14ac:dyDescent="0.25">
      <c r="B914" s="193">
        <v>2041</v>
      </c>
      <c r="C914" s="193" t="s">
        <v>546</v>
      </c>
      <c r="D914" s="193" t="s">
        <v>132</v>
      </c>
      <c r="E914" s="193" t="s">
        <v>544</v>
      </c>
      <c r="F914">
        <v>0</v>
      </c>
      <c r="G914">
        <v>0</v>
      </c>
      <c r="H914">
        <v>0</v>
      </c>
      <c r="I914">
        <v>0</v>
      </c>
      <c r="J914">
        <v>0</v>
      </c>
      <c r="K914">
        <v>0</v>
      </c>
      <c r="L914">
        <v>0</v>
      </c>
      <c r="M914">
        <v>0</v>
      </c>
      <c r="N914">
        <v>0</v>
      </c>
      <c r="O914">
        <v>0</v>
      </c>
      <c r="P914">
        <v>0</v>
      </c>
      <c r="Q914">
        <v>0</v>
      </c>
      <c r="R914">
        <v>0</v>
      </c>
      <c r="S914">
        <v>0</v>
      </c>
      <c r="T914">
        <v>0</v>
      </c>
      <c r="U914">
        <v>0</v>
      </c>
      <c r="V914">
        <v>0</v>
      </c>
      <c r="W914">
        <v>0</v>
      </c>
      <c r="X914">
        <v>0</v>
      </c>
      <c r="Y914">
        <v>0</v>
      </c>
      <c r="Z914">
        <v>0</v>
      </c>
      <c r="AA914">
        <v>0</v>
      </c>
      <c r="AB914">
        <v>0</v>
      </c>
      <c r="AC914">
        <v>0</v>
      </c>
      <c r="AD914">
        <v>0</v>
      </c>
      <c r="AE914">
        <v>0</v>
      </c>
      <c r="AF914">
        <v>0</v>
      </c>
    </row>
    <row r="915" spans="2:32" x14ac:dyDescent="0.25">
      <c r="B915" s="193">
        <v>2041</v>
      </c>
      <c r="C915" s="193" t="s">
        <v>546</v>
      </c>
      <c r="D915" s="193" t="s">
        <v>122</v>
      </c>
      <c r="E915" s="193" t="s">
        <v>542</v>
      </c>
      <c r="F915">
        <v>2.8110347882694682E-2</v>
      </c>
      <c r="G915">
        <v>1.2179005491349952</v>
      </c>
      <c r="H915">
        <v>0.12163740754286476</v>
      </c>
      <c r="I915">
        <v>0.67902728597284345</v>
      </c>
      <c r="J915">
        <v>8.0360262869201032E-2</v>
      </c>
      <c r="K915">
        <v>0.61015840095521812</v>
      </c>
      <c r="L915">
        <v>0.69963678829528198</v>
      </c>
      <c r="M915">
        <v>8.621196601804094</v>
      </c>
      <c r="N915">
        <v>3.1440230400817479</v>
      </c>
      <c r="O915">
        <v>0</v>
      </c>
      <c r="P915">
        <v>2.7446975309277373</v>
      </c>
      <c r="Q915">
        <v>2.4121363234560262</v>
      </c>
      <c r="R915">
        <v>36.779974921135192</v>
      </c>
      <c r="S915">
        <v>0.10514335892916715</v>
      </c>
      <c r="T915">
        <v>4.0631464050232866</v>
      </c>
      <c r="U915">
        <v>4.5397449804019665</v>
      </c>
      <c r="V915">
        <v>6.4757650953700807</v>
      </c>
      <c r="W915">
        <v>0</v>
      </c>
      <c r="X915">
        <v>0.82175068230090731</v>
      </c>
      <c r="Y915">
        <v>0.10664775799707508</v>
      </c>
      <c r="Z915">
        <v>0</v>
      </c>
      <c r="AA915">
        <v>11.943635148957485</v>
      </c>
      <c r="AB915">
        <v>1.2493991617033764</v>
      </c>
      <c r="AC915">
        <v>5.0068729251044619</v>
      </c>
      <c r="AD915">
        <v>1.5562232879663727</v>
      </c>
      <c r="AE915">
        <v>5.9581116674358157</v>
      </c>
      <c r="AF915">
        <v>0.75620039827398666</v>
      </c>
    </row>
    <row r="916" spans="2:32" x14ac:dyDescent="0.25">
      <c r="B916" s="193">
        <v>2041</v>
      </c>
      <c r="C916" s="193" t="s">
        <v>546</v>
      </c>
      <c r="D916" s="193" t="s">
        <v>122</v>
      </c>
      <c r="E916" s="193" t="s">
        <v>123</v>
      </c>
      <c r="F916">
        <v>0.12466258325290755</v>
      </c>
      <c r="G916">
        <v>5.5817319926642188</v>
      </c>
      <c r="H916">
        <v>0.48205575405969481</v>
      </c>
      <c r="I916">
        <v>3.0554693988788899</v>
      </c>
      <c r="J916">
        <v>0.54366619308552544</v>
      </c>
      <c r="K916">
        <v>2.5207452810750293</v>
      </c>
      <c r="L916">
        <v>8.0246705441434489</v>
      </c>
      <c r="M916">
        <v>39.477360525297023</v>
      </c>
      <c r="N916">
        <v>36.373018270483726</v>
      </c>
      <c r="O916">
        <v>2.098254723682389</v>
      </c>
      <c r="P916">
        <v>6.8594474141718065</v>
      </c>
      <c r="Q916">
        <v>10.96719827089896</v>
      </c>
      <c r="R916">
        <v>59.996570565166934</v>
      </c>
      <c r="S916">
        <v>4.2807781752050618</v>
      </c>
      <c r="T916">
        <v>17.700716369370255</v>
      </c>
      <c r="U916">
        <v>44.505414824225205</v>
      </c>
      <c r="V916">
        <v>20.623000427580088</v>
      </c>
      <c r="W916">
        <v>5.1760033091350337</v>
      </c>
      <c r="X916">
        <v>4.9693637719076378</v>
      </c>
      <c r="Y916">
        <v>2.9112340494033511</v>
      </c>
      <c r="Z916">
        <v>3.8064372462773952</v>
      </c>
      <c r="AA916">
        <v>39.358793004772508</v>
      </c>
      <c r="AB916">
        <v>17.469518072734747</v>
      </c>
      <c r="AC916">
        <v>53.439931953370774</v>
      </c>
      <c r="AD916">
        <v>5.218466667767566</v>
      </c>
      <c r="AE916">
        <v>19.394011302287559</v>
      </c>
      <c r="AF916">
        <v>10.37235801208122</v>
      </c>
    </row>
    <row r="917" spans="2:32" x14ac:dyDescent="0.25">
      <c r="B917" s="193">
        <v>2041</v>
      </c>
      <c r="C917" s="193" t="s">
        <v>546</v>
      </c>
      <c r="D917" s="193" t="s">
        <v>122</v>
      </c>
      <c r="E917" s="193" t="s">
        <v>124</v>
      </c>
      <c r="F917">
        <v>0</v>
      </c>
      <c r="G917">
        <v>0</v>
      </c>
      <c r="H917">
        <v>0</v>
      </c>
      <c r="I917">
        <v>0</v>
      </c>
      <c r="J917">
        <v>0</v>
      </c>
      <c r="K917">
        <v>0</v>
      </c>
      <c r="L917">
        <v>0</v>
      </c>
      <c r="M917">
        <v>2.248197018253173</v>
      </c>
      <c r="N917">
        <v>0</v>
      </c>
      <c r="O917">
        <v>4.4935077279193019</v>
      </c>
      <c r="P917">
        <v>0.51625113203671302</v>
      </c>
      <c r="Q917">
        <v>0.88453157214554379</v>
      </c>
      <c r="R917">
        <v>2.9850305850935501</v>
      </c>
      <c r="S917">
        <v>0</v>
      </c>
      <c r="T917">
        <v>1.5392450342895225</v>
      </c>
      <c r="U917">
        <v>0</v>
      </c>
      <c r="V917">
        <v>1.1292322810794402</v>
      </c>
      <c r="W917">
        <v>4.0172255903134015</v>
      </c>
      <c r="X917">
        <v>0.33192227609122521</v>
      </c>
      <c r="Y917">
        <v>0</v>
      </c>
      <c r="Z917">
        <v>2.4302675588705021</v>
      </c>
      <c r="AA917">
        <v>2.1088467515833131</v>
      </c>
      <c r="AB917">
        <v>0</v>
      </c>
      <c r="AC917">
        <v>0</v>
      </c>
      <c r="AD917">
        <v>0.34195553326170491</v>
      </c>
      <c r="AE917">
        <v>1.1830801794421659</v>
      </c>
      <c r="AF917">
        <v>0</v>
      </c>
    </row>
    <row r="918" spans="2:32" x14ac:dyDescent="0.25">
      <c r="B918" s="193">
        <v>2041</v>
      </c>
      <c r="C918" s="193" t="s">
        <v>546</v>
      </c>
      <c r="D918" s="193" t="s">
        <v>122</v>
      </c>
      <c r="E918" s="193" t="s">
        <v>125</v>
      </c>
      <c r="F918">
        <v>0.32028682739409542</v>
      </c>
      <c r="G918">
        <v>5.519587826032744</v>
      </c>
      <c r="H918">
        <v>0.83969797683298786</v>
      </c>
      <c r="I918">
        <v>3.277074034468761</v>
      </c>
      <c r="J918">
        <v>1.0400849661307423</v>
      </c>
      <c r="K918">
        <v>2.518279892696627</v>
      </c>
      <c r="L918">
        <v>1.7144849065352841</v>
      </c>
      <c r="M918">
        <v>7.9132815322567387</v>
      </c>
      <c r="N918">
        <v>4.7450191903662322</v>
      </c>
      <c r="O918">
        <v>0.96980872693467823</v>
      </c>
      <c r="P918">
        <v>2.3968938870129186</v>
      </c>
      <c r="Q918">
        <v>3.9424027243988569</v>
      </c>
      <c r="R918">
        <v>10.924002087526359</v>
      </c>
      <c r="S918">
        <v>1.0647866869153542</v>
      </c>
      <c r="T918">
        <v>6.5191106725421815</v>
      </c>
      <c r="U918">
        <v>4.231663541772404</v>
      </c>
      <c r="V918">
        <v>5.0022264649348198</v>
      </c>
      <c r="W918">
        <v>0.7372266464144559</v>
      </c>
      <c r="X918">
        <v>1.3876970358403873</v>
      </c>
      <c r="Y918">
        <v>0.56395699937160959</v>
      </c>
      <c r="Z918">
        <v>0.4824984271742333</v>
      </c>
      <c r="AA918">
        <v>7.1145991130886275</v>
      </c>
      <c r="AB918">
        <v>2.7669032602268091</v>
      </c>
      <c r="AC918">
        <v>8.7566816258639424</v>
      </c>
      <c r="AD918">
        <v>1.4660580912896277</v>
      </c>
      <c r="AE918">
        <v>4.3342702548544318</v>
      </c>
      <c r="AF918">
        <v>1.7947227763516369</v>
      </c>
    </row>
    <row r="919" spans="2:32" x14ac:dyDescent="0.25">
      <c r="B919" s="193">
        <v>2041</v>
      </c>
      <c r="C919" s="193" t="s">
        <v>546</v>
      </c>
      <c r="D919" s="193" t="s">
        <v>122</v>
      </c>
      <c r="E919" s="193" t="s">
        <v>126</v>
      </c>
      <c r="F919">
        <v>0.93377390430202023</v>
      </c>
      <c r="G919">
        <v>10.629116074686182</v>
      </c>
      <c r="H919">
        <v>2.2349057785346651</v>
      </c>
      <c r="I919">
        <v>6.714034466418755</v>
      </c>
      <c r="J919">
        <v>2.6907596569532872</v>
      </c>
      <c r="K919">
        <v>6.4136269056783117</v>
      </c>
      <c r="L919">
        <v>1.6507505322915419</v>
      </c>
      <c r="M919">
        <v>2.7328343399231474</v>
      </c>
      <c r="N919">
        <v>4.6661344387544323</v>
      </c>
      <c r="O919">
        <v>5.8076811995997062E-2</v>
      </c>
      <c r="P919">
        <v>0.87247937437308221</v>
      </c>
      <c r="Q919">
        <v>1.6655929378556764</v>
      </c>
      <c r="R919">
        <v>3.3759558977445101</v>
      </c>
      <c r="S919">
        <v>1.3286860460481147</v>
      </c>
      <c r="T919">
        <v>2.2570864909178563</v>
      </c>
      <c r="U919">
        <v>3.471804664173197</v>
      </c>
      <c r="V919">
        <v>1.5552453068619823</v>
      </c>
      <c r="W919">
        <v>5.5628086203145063E-2</v>
      </c>
      <c r="X919">
        <v>0.45255410764046827</v>
      </c>
      <c r="Y919">
        <v>0.55753367165750412</v>
      </c>
      <c r="Z919">
        <v>3.8282101931963547E-2</v>
      </c>
      <c r="AA919">
        <v>2.3056531944703691</v>
      </c>
      <c r="AB919">
        <v>2.9343047359566992</v>
      </c>
      <c r="AC919">
        <v>9.0651773831455564</v>
      </c>
      <c r="AD919">
        <v>0.57827992037649545</v>
      </c>
      <c r="AE919">
        <v>1.5092988498417386</v>
      </c>
      <c r="AF919">
        <v>1.7954085747578894</v>
      </c>
    </row>
    <row r="920" spans="2:32" x14ac:dyDescent="0.25">
      <c r="B920" s="193">
        <v>2041</v>
      </c>
      <c r="C920" s="193" t="s">
        <v>546</v>
      </c>
      <c r="D920" s="193" t="s">
        <v>122</v>
      </c>
      <c r="E920" s="193" t="s">
        <v>127</v>
      </c>
      <c r="F920">
        <v>0.25775484502350399</v>
      </c>
      <c r="G920">
        <v>2.8304049108966414</v>
      </c>
      <c r="H920">
        <v>0.55136002762355474</v>
      </c>
      <c r="I920">
        <v>2.0954079657628428</v>
      </c>
      <c r="J920">
        <v>0.89781884157804437</v>
      </c>
      <c r="K920">
        <v>1.931523672598457</v>
      </c>
      <c r="L920">
        <v>1.9338098397084436</v>
      </c>
      <c r="M920">
        <v>0.97590880188340867</v>
      </c>
      <c r="N920">
        <v>5.9343894969648252</v>
      </c>
      <c r="O920">
        <v>11.213560759911395</v>
      </c>
      <c r="P920">
        <v>0.33378234267885282</v>
      </c>
      <c r="Q920">
        <v>0.83625324752200403</v>
      </c>
      <c r="R920">
        <v>1.4474647967076582</v>
      </c>
      <c r="S920">
        <v>2.0923464513283041</v>
      </c>
      <c r="T920">
        <v>1.1586382038209289</v>
      </c>
      <c r="U920">
        <v>2.5806702942542241</v>
      </c>
      <c r="V920">
        <v>0.73603974937979366</v>
      </c>
      <c r="W920">
        <v>6.6929395475171347</v>
      </c>
      <c r="X920">
        <v>0.1646553454347848</v>
      </c>
      <c r="Y920">
        <v>0.9217380821442307</v>
      </c>
      <c r="Z920">
        <v>5.8036737528906652</v>
      </c>
      <c r="AA920">
        <v>0.80209804207698088</v>
      </c>
      <c r="AB920">
        <v>3.7619316847115365</v>
      </c>
      <c r="AC920">
        <v>12.447268732520023</v>
      </c>
      <c r="AD920">
        <v>0.31139845644366188</v>
      </c>
      <c r="AE920">
        <v>0.68744297378850971</v>
      </c>
      <c r="AF920">
        <v>2.4899355015493265</v>
      </c>
    </row>
    <row r="921" spans="2:32" x14ac:dyDescent="0.25">
      <c r="B921" s="193">
        <v>2041</v>
      </c>
      <c r="C921" s="193" t="s">
        <v>546</v>
      </c>
      <c r="D921" s="193" t="s">
        <v>122</v>
      </c>
      <c r="E921" s="193" t="s">
        <v>128</v>
      </c>
      <c r="F921">
        <v>1.974206882642124</v>
      </c>
      <c r="G921">
        <v>18.072238002138107</v>
      </c>
      <c r="H921">
        <v>3.5112443207008632</v>
      </c>
      <c r="I921">
        <v>13.356426774717228</v>
      </c>
      <c r="J921">
        <v>7.1814594843171289</v>
      </c>
      <c r="K921">
        <v>13.082363234034871</v>
      </c>
      <c r="L921">
        <v>2.1009396700441201</v>
      </c>
      <c r="M921">
        <v>5.0722020272611914</v>
      </c>
      <c r="N921">
        <v>6.2544629671207073</v>
      </c>
      <c r="O921">
        <v>9.2659413008768237</v>
      </c>
      <c r="P921">
        <v>1.8828622644414046</v>
      </c>
      <c r="Q921">
        <v>5.3268517204312396</v>
      </c>
      <c r="R921">
        <v>8.9438182496260161</v>
      </c>
      <c r="S921">
        <v>1.9605391515182684</v>
      </c>
      <c r="T921">
        <v>7.2631320897799032</v>
      </c>
      <c r="U921">
        <v>2.3186367312740623</v>
      </c>
      <c r="V921">
        <v>4.7378176938481031</v>
      </c>
      <c r="W921">
        <v>5.9783607607268232</v>
      </c>
      <c r="X921">
        <v>0.99660188794844751</v>
      </c>
      <c r="Y921">
        <v>0.97902510189835368</v>
      </c>
      <c r="Z921">
        <v>5.1723548223361986</v>
      </c>
      <c r="AA921">
        <v>4.9524973478869496</v>
      </c>
      <c r="AB921">
        <v>4.1029983647241703</v>
      </c>
      <c r="AC921">
        <v>12.360421040939682</v>
      </c>
      <c r="AD921">
        <v>1.9715874818751871</v>
      </c>
      <c r="AE921">
        <v>4.031814759078622</v>
      </c>
      <c r="AF921">
        <v>2.7385829795012584</v>
      </c>
    </row>
    <row r="922" spans="2:32" x14ac:dyDescent="0.25">
      <c r="B922" s="193">
        <v>2041</v>
      </c>
      <c r="C922" s="193" t="s">
        <v>546</v>
      </c>
      <c r="D922" s="193" t="s">
        <v>122</v>
      </c>
      <c r="E922" s="193" t="s">
        <v>543</v>
      </c>
      <c r="F922">
        <v>0.53755012037951733</v>
      </c>
      <c r="G922">
        <v>3.5322204968777458</v>
      </c>
      <c r="H922">
        <v>0.64562041445500973</v>
      </c>
      <c r="I922">
        <v>2.9176144894379981</v>
      </c>
      <c r="J922">
        <v>1.3723219863098919</v>
      </c>
      <c r="K922">
        <v>2.9822751047917446</v>
      </c>
      <c r="L922">
        <v>1.1661929403921909</v>
      </c>
      <c r="M922">
        <v>1.3453141626933323</v>
      </c>
      <c r="N922">
        <v>2.9414506428036225</v>
      </c>
      <c r="O922">
        <v>2.9486582922123525</v>
      </c>
      <c r="P922">
        <v>0.50506996775661139</v>
      </c>
      <c r="Q922">
        <v>1.5052467704797192</v>
      </c>
      <c r="R922">
        <v>2.7302722290634911</v>
      </c>
      <c r="S922">
        <v>1.3156473573448466</v>
      </c>
      <c r="T922">
        <v>1.9878104743031169</v>
      </c>
      <c r="U922">
        <v>1.265155851125578</v>
      </c>
      <c r="V922">
        <v>1.2587958579412211</v>
      </c>
      <c r="W922">
        <v>2.1439630385865787</v>
      </c>
      <c r="X922">
        <v>0.24770824280914763</v>
      </c>
      <c r="Y922">
        <v>0.61295465872187183</v>
      </c>
      <c r="Z922">
        <v>1.6853688887794542</v>
      </c>
      <c r="AA922">
        <v>1.494300921968492</v>
      </c>
      <c r="AB922">
        <v>2.8100897529529516</v>
      </c>
      <c r="AC922">
        <v>6.6637385986518929</v>
      </c>
      <c r="AD922">
        <v>0.62041291999853343</v>
      </c>
      <c r="AE922">
        <v>1.2856526584946588</v>
      </c>
      <c r="AF922">
        <v>1.6043913742000828</v>
      </c>
    </row>
    <row r="923" spans="2:32" x14ac:dyDescent="0.25">
      <c r="B923" s="193">
        <v>2041</v>
      </c>
      <c r="C923" s="193" t="s">
        <v>546</v>
      </c>
      <c r="D923" s="193" t="s">
        <v>122</v>
      </c>
      <c r="E923" s="193" t="s">
        <v>544</v>
      </c>
      <c r="F923">
        <v>0.31810039406295454</v>
      </c>
      <c r="G923">
        <v>2.2238952124306874</v>
      </c>
      <c r="H923">
        <v>0.74804451159301277</v>
      </c>
      <c r="I923">
        <v>2.1079098188924772</v>
      </c>
      <c r="J923">
        <v>1.2558071046524777</v>
      </c>
      <c r="K923">
        <v>2.4670927377657534</v>
      </c>
      <c r="L923">
        <v>0.49044283469363381</v>
      </c>
      <c r="M923">
        <v>0.79086170506972009</v>
      </c>
      <c r="N923">
        <v>1.7191538010480911</v>
      </c>
      <c r="O923">
        <v>1.8711348856574566</v>
      </c>
      <c r="P923">
        <v>0.44183887284499712</v>
      </c>
      <c r="Q923">
        <v>0.86538542900972759</v>
      </c>
      <c r="R923">
        <v>1.6965887070741399</v>
      </c>
      <c r="S923">
        <v>1.1113429869231448</v>
      </c>
      <c r="T923">
        <v>1.1801662348785569</v>
      </c>
      <c r="U923">
        <v>0.59684433213659982</v>
      </c>
      <c r="V923">
        <v>0.91144144878474009</v>
      </c>
      <c r="W923">
        <v>1.6069377054708998</v>
      </c>
      <c r="X923">
        <v>0.17428541942017134</v>
      </c>
      <c r="Y923">
        <v>0.27434090015765611</v>
      </c>
      <c r="Z923">
        <v>1.2103045141283661</v>
      </c>
      <c r="AA923">
        <v>1.6497198720337123</v>
      </c>
      <c r="AB923">
        <v>1.3798310520851083</v>
      </c>
      <c r="AC923">
        <v>4.641897343313909</v>
      </c>
      <c r="AD923">
        <v>0.63221614177053931</v>
      </c>
      <c r="AE923">
        <v>0.73786395397301718</v>
      </c>
      <c r="AF923">
        <v>0.99275155814163907</v>
      </c>
    </row>
    <row r="927" spans="2:32" x14ac:dyDescent="0.25">
      <c r="C927" s="213" t="str">
        <f>D927&amp;E927</f>
        <v>2021Owned</v>
      </c>
      <c r="D927" s="213">
        <v>2021</v>
      </c>
      <c r="E927" s="213" t="s">
        <v>117</v>
      </c>
      <c r="F927" s="213">
        <f>SUMIFS(F$492:F$923,$B$492:$B$923,$D927,$C$492:$C$923,$E927)</f>
        <v>1388.1052634496727</v>
      </c>
      <c r="G927" s="213">
        <f t="shared" ref="G927:AF935" si="14">SUMIFS(G$492:G$923,$B$492:$B$923,$D927,$C$492:$C$923,$E927)</f>
        <v>9413.0968626321956</v>
      </c>
      <c r="H927" s="213">
        <f t="shared" si="14"/>
        <v>2194.0306190175324</v>
      </c>
      <c r="I927" s="213">
        <f t="shared" si="14"/>
        <v>6301.0827154009921</v>
      </c>
      <c r="J927" s="213">
        <f t="shared" si="14"/>
        <v>3216.2236415176199</v>
      </c>
      <c r="K927" s="213">
        <f t="shared" si="14"/>
        <v>7801.354871397657</v>
      </c>
      <c r="L927" s="213">
        <f t="shared" si="14"/>
        <v>2470.7749019771959</v>
      </c>
      <c r="M927" s="213">
        <f t="shared" si="14"/>
        <v>2729.8044143464226</v>
      </c>
      <c r="N927" s="213">
        <f t="shared" si="14"/>
        <v>6044.2726991409909</v>
      </c>
      <c r="O927" s="213">
        <f t="shared" si="14"/>
        <v>14733.155378303645</v>
      </c>
      <c r="P927" s="213">
        <f t="shared" si="14"/>
        <v>1508.2137873127554</v>
      </c>
      <c r="Q927" s="213">
        <f t="shared" si="14"/>
        <v>2690.6368923152709</v>
      </c>
      <c r="R927" s="213">
        <f t="shared" si="14"/>
        <v>5690.4892869368359</v>
      </c>
      <c r="S927" s="213">
        <f t="shared" si="14"/>
        <v>2331.100801200274</v>
      </c>
      <c r="T927" s="213">
        <f t="shared" si="14"/>
        <v>3799.6885154411589</v>
      </c>
      <c r="U927" s="213">
        <f t="shared" si="14"/>
        <v>2929.0151545622766</v>
      </c>
      <c r="V927" s="213">
        <f t="shared" si="14"/>
        <v>2042.2303312183717</v>
      </c>
      <c r="W927" s="213">
        <f t="shared" si="14"/>
        <v>7011.1202552439936</v>
      </c>
      <c r="X927" s="213">
        <f t="shared" si="14"/>
        <v>1127.6772009299298</v>
      </c>
      <c r="Y927" s="213">
        <f t="shared" si="14"/>
        <v>1093.2185363503477</v>
      </c>
      <c r="Z927" s="213">
        <f t="shared" si="14"/>
        <v>6488.053683844154</v>
      </c>
      <c r="AA927" s="213">
        <f t="shared" si="14"/>
        <v>2572.9509132312692</v>
      </c>
      <c r="AB927" s="213">
        <f t="shared" si="14"/>
        <v>4690.5033403083225</v>
      </c>
      <c r="AC927" s="213">
        <f t="shared" si="14"/>
        <v>16506.772425369214</v>
      </c>
      <c r="AD927" s="213">
        <f t="shared" si="14"/>
        <v>1612.9621577902374</v>
      </c>
      <c r="AE927" s="213">
        <f t="shared" si="14"/>
        <v>2763.5682823493798</v>
      </c>
      <c r="AF927" s="213">
        <f t="shared" si="14"/>
        <v>2806.3525757224211</v>
      </c>
    </row>
    <row r="928" spans="2:32" x14ac:dyDescent="0.25">
      <c r="C928" s="213" t="str">
        <f t="shared" ref="C928:C935" si="15">D928&amp;E928</f>
        <v>2021Social rented</v>
      </c>
      <c r="D928" s="213">
        <v>2021</v>
      </c>
      <c r="E928" s="213" t="s">
        <v>130</v>
      </c>
      <c r="F928" s="213">
        <f t="shared" ref="F928:U935" si="16">SUMIFS(F$492:F$923,$B$492:$B$923,$D928,$C$492:$C$923,$E928)</f>
        <v>195.4928250880206</v>
      </c>
      <c r="G928" s="213">
        <f t="shared" si="16"/>
        <v>1469.9722359159714</v>
      </c>
      <c r="H928" s="213">
        <f t="shared" si="16"/>
        <v>325.50608587494463</v>
      </c>
      <c r="I928" s="213">
        <f t="shared" si="16"/>
        <v>958.24178260225563</v>
      </c>
      <c r="J928" s="213">
        <f t="shared" si="16"/>
        <v>462.78702784708281</v>
      </c>
      <c r="K928" s="213">
        <f t="shared" si="16"/>
        <v>1216.4581761429017</v>
      </c>
      <c r="L928" s="213">
        <f t="shared" si="16"/>
        <v>411.41605276608954</v>
      </c>
      <c r="M928" s="213">
        <f t="shared" si="16"/>
        <v>604.44405525440573</v>
      </c>
      <c r="N928" s="213">
        <f t="shared" si="16"/>
        <v>1050.3690008740705</v>
      </c>
      <c r="O928" s="213">
        <f t="shared" si="16"/>
        <v>2440.370814742957</v>
      </c>
      <c r="P928" s="213">
        <f t="shared" si="16"/>
        <v>314.17549011060635</v>
      </c>
      <c r="Q928" s="213">
        <f t="shared" si="16"/>
        <v>552.40658014485689</v>
      </c>
      <c r="R928" s="213">
        <f t="shared" si="16"/>
        <v>1392.6276576125249</v>
      </c>
      <c r="S928" s="213">
        <f t="shared" si="16"/>
        <v>366.69539471124079</v>
      </c>
      <c r="T928" s="213">
        <f t="shared" si="16"/>
        <v>791.21193205227007</v>
      </c>
      <c r="U928" s="213">
        <f t="shared" si="16"/>
        <v>556.39051745065706</v>
      </c>
      <c r="V928" s="213">
        <f t="shared" si="14"/>
        <v>459.49794554839781</v>
      </c>
      <c r="W928" s="213">
        <f t="shared" si="14"/>
        <v>1155.7970488433291</v>
      </c>
      <c r="X928" s="213">
        <f t="shared" si="14"/>
        <v>234.7662950435838</v>
      </c>
      <c r="Y928" s="213">
        <f t="shared" si="14"/>
        <v>168.94205411363413</v>
      </c>
      <c r="Z928" s="213">
        <f t="shared" si="14"/>
        <v>1092.3100046450425</v>
      </c>
      <c r="AA928" s="213">
        <f t="shared" si="14"/>
        <v>598.314020130627</v>
      </c>
      <c r="AB928" s="213">
        <f t="shared" si="14"/>
        <v>793.28122293747708</v>
      </c>
      <c r="AC928" s="213">
        <f t="shared" si="14"/>
        <v>2812.3279403069514</v>
      </c>
      <c r="AD928" s="213">
        <f t="shared" si="14"/>
        <v>334.31999700185924</v>
      </c>
      <c r="AE928" s="213">
        <f t="shared" si="14"/>
        <v>604.57150765042513</v>
      </c>
      <c r="AF928" s="213">
        <f t="shared" si="14"/>
        <v>465.24557184292684</v>
      </c>
    </row>
    <row r="929" spans="2:32" x14ac:dyDescent="0.25">
      <c r="C929" s="213" t="str">
        <f t="shared" si="15"/>
        <v>2021HB in PRS</v>
      </c>
      <c r="D929" s="213">
        <v>2021</v>
      </c>
      <c r="E929" s="213" t="s">
        <v>545</v>
      </c>
      <c r="F929" s="213">
        <f t="shared" si="16"/>
        <v>60.930957159178618</v>
      </c>
      <c r="G929" s="213">
        <f t="shared" si="14"/>
        <v>339.74575586698489</v>
      </c>
      <c r="H929" s="213">
        <f t="shared" si="14"/>
        <v>110.96017440423495</v>
      </c>
      <c r="I929" s="213">
        <f t="shared" si="14"/>
        <v>202.31506530858448</v>
      </c>
      <c r="J929" s="213">
        <f t="shared" si="14"/>
        <v>113.43699339615823</v>
      </c>
      <c r="K929" s="213">
        <f t="shared" si="14"/>
        <v>396.72656500940491</v>
      </c>
      <c r="L929" s="213">
        <f t="shared" si="14"/>
        <v>100.44616758176758</v>
      </c>
      <c r="M929" s="213">
        <f t="shared" si="14"/>
        <v>95.445679196194874</v>
      </c>
      <c r="N929" s="213">
        <f t="shared" si="14"/>
        <v>158.81988525783669</v>
      </c>
      <c r="O929" s="213">
        <f t="shared" si="14"/>
        <v>924.59153224442377</v>
      </c>
      <c r="P929" s="213">
        <f t="shared" si="14"/>
        <v>62.538356150829998</v>
      </c>
      <c r="Q929" s="213">
        <f t="shared" si="14"/>
        <v>87.068245339672416</v>
      </c>
      <c r="R929" s="213">
        <f t="shared" si="14"/>
        <v>250.0874435648735</v>
      </c>
      <c r="S929" s="213">
        <f t="shared" si="14"/>
        <v>77.478114630933135</v>
      </c>
      <c r="T929" s="213">
        <f t="shared" si="14"/>
        <v>136.181702272862</v>
      </c>
      <c r="U929" s="213">
        <f t="shared" si="14"/>
        <v>124.43058430505498</v>
      </c>
      <c r="V929" s="213">
        <f t="shared" si="14"/>
        <v>71.48459350295407</v>
      </c>
      <c r="W929" s="213">
        <f t="shared" si="14"/>
        <v>279.57104694265388</v>
      </c>
      <c r="X929" s="213">
        <f t="shared" si="14"/>
        <v>85.335805933531915</v>
      </c>
      <c r="Y929" s="213">
        <f t="shared" si="14"/>
        <v>36.896087053874083</v>
      </c>
      <c r="Z929" s="213">
        <f t="shared" si="14"/>
        <v>315.28300125289326</v>
      </c>
      <c r="AA929" s="213">
        <f t="shared" si="14"/>
        <v>70.573343130458397</v>
      </c>
      <c r="AB929" s="213">
        <f t="shared" si="14"/>
        <v>221.81795813225585</v>
      </c>
      <c r="AC929" s="213">
        <f t="shared" si="14"/>
        <v>844.53269547580635</v>
      </c>
      <c r="AD929" s="213">
        <f t="shared" si="14"/>
        <v>87.709793266794478</v>
      </c>
      <c r="AE929" s="213">
        <f t="shared" si="14"/>
        <v>122.91159856833191</v>
      </c>
      <c r="AF929" s="213">
        <f t="shared" si="14"/>
        <v>68.420271188395375</v>
      </c>
    </row>
    <row r="930" spans="2:32" x14ac:dyDescent="0.25">
      <c r="C930" s="213" t="str">
        <f t="shared" si="15"/>
        <v>2021NOT HB in PRS</v>
      </c>
      <c r="D930" s="213">
        <v>2021</v>
      </c>
      <c r="E930" s="213" t="s">
        <v>546</v>
      </c>
      <c r="F930" s="213">
        <f t="shared" si="16"/>
        <v>107.15511652399836</v>
      </c>
      <c r="G930" s="213">
        <f t="shared" si="14"/>
        <v>1349.0836658133217</v>
      </c>
      <c r="H930" s="213">
        <f t="shared" si="14"/>
        <v>200.33142637681991</v>
      </c>
      <c r="I930" s="213">
        <f t="shared" si="14"/>
        <v>784.07078964877201</v>
      </c>
      <c r="J930" s="213">
        <f t="shared" si="14"/>
        <v>286.02970846617296</v>
      </c>
      <c r="K930" s="213">
        <f t="shared" si="14"/>
        <v>938.23282267148761</v>
      </c>
      <c r="L930" s="213">
        <f t="shared" si="14"/>
        <v>288.78994210818666</v>
      </c>
      <c r="M930" s="213">
        <f t="shared" si="14"/>
        <v>607.22834600180977</v>
      </c>
      <c r="N930" s="213">
        <f t="shared" si="14"/>
        <v>876.81134014831014</v>
      </c>
      <c r="O930" s="213">
        <f t="shared" si="14"/>
        <v>1355.4961510048249</v>
      </c>
      <c r="P930" s="213">
        <f t="shared" si="14"/>
        <v>290.20644752823068</v>
      </c>
      <c r="Q930" s="213">
        <f t="shared" si="14"/>
        <v>492.99222190523761</v>
      </c>
      <c r="R930" s="213">
        <f t="shared" si="14"/>
        <v>1411.3222332027169</v>
      </c>
      <c r="S930" s="213">
        <f t="shared" si="14"/>
        <v>206.18968386537657</v>
      </c>
      <c r="T930" s="213">
        <f t="shared" si="14"/>
        <v>730.23400554839384</v>
      </c>
      <c r="U930" s="213">
        <f t="shared" si="14"/>
        <v>511.00860509563915</v>
      </c>
      <c r="V930" s="213">
        <f t="shared" si="14"/>
        <v>445.92694763652213</v>
      </c>
      <c r="W930" s="213">
        <f t="shared" si="14"/>
        <v>763.1112653324775</v>
      </c>
      <c r="X930" s="213">
        <f t="shared" si="14"/>
        <v>176.75166671198909</v>
      </c>
      <c r="Y930" s="213">
        <f t="shared" si="14"/>
        <v>114.92454820106694</v>
      </c>
      <c r="Z930" s="213">
        <f t="shared" si="14"/>
        <v>694.41402273353526</v>
      </c>
      <c r="AA930" s="213">
        <f t="shared" si="14"/>
        <v>638.53863620167056</v>
      </c>
      <c r="AB930" s="213">
        <f t="shared" si="14"/>
        <v>543.65828371048599</v>
      </c>
      <c r="AC930" s="213">
        <f t="shared" si="14"/>
        <v>1862.5469494680165</v>
      </c>
      <c r="AD930" s="213">
        <f t="shared" si="14"/>
        <v>264.18980171401677</v>
      </c>
      <c r="AE930" s="213">
        <f t="shared" si="14"/>
        <v>561.3119513803581</v>
      </c>
      <c r="AF930" s="213">
        <f t="shared" si="14"/>
        <v>358.33826695801662</v>
      </c>
    </row>
    <row r="931" spans="2:32" x14ac:dyDescent="0.25">
      <c r="C931" s="213"/>
      <c r="D931" s="213"/>
      <c r="E931" s="213"/>
      <c r="F931" s="213"/>
      <c r="G931" s="213"/>
      <c r="H931" s="213"/>
      <c r="I931" s="213"/>
      <c r="J931" s="213"/>
      <c r="K931" s="213"/>
      <c r="L931" s="213"/>
      <c r="M931" s="213"/>
      <c r="N931" s="213"/>
      <c r="O931" s="213"/>
      <c r="P931" s="213"/>
      <c r="Q931" s="213"/>
      <c r="R931" s="213"/>
      <c r="S931" s="213"/>
      <c r="T931" s="213"/>
      <c r="U931" s="213"/>
      <c r="V931" s="213"/>
      <c r="W931" s="213"/>
      <c r="X931" s="213"/>
      <c r="Y931" s="213"/>
      <c r="Z931" s="213"/>
      <c r="AA931" s="213"/>
      <c r="AB931" s="213"/>
      <c r="AC931" s="213"/>
      <c r="AD931" s="213"/>
      <c r="AE931" s="213"/>
      <c r="AF931" s="213"/>
    </row>
    <row r="932" spans="2:32" x14ac:dyDescent="0.25">
      <c r="C932" s="213" t="str">
        <f t="shared" si="15"/>
        <v>2041Owned</v>
      </c>
      <c r="D932" s="213">
        <v>2041</v>
      </c>
      <c r="E932" s="213" t="s">
        <v>117</v>
      </c>
      <c r="F932" s="213">
        <f t="shared" si="16"/>
        <v>1220.9029218245071</v>
      </c>
      <c r="G932" s="213">
        <f t="shared" si="14"/>
        <v>12167.900990983935</v>
      </c>
      <c r="H932" s="213">
        <f t="shared" si="14"/>
        <v>2796.9086053823307</v>
      </c>
      <c r="I932" s="213">
        <f t="shared" si="14"/>
        <v>8098.6157094204509</v>
      </c>
      <c r="J932" s="213">
        <f t="shared" si="14"/>
        <v>3497.2760068755038</v>
      </c>
      <c r="K932" s="213">
        <f t="shared" si="14"/>
        <v>8872.2608211399092</v>
      </c>
      <c r="L932" s="213">
        <f t="shared" si="14"/>
        <v>2843.4642559036174</v>
      </c>
      <c r="M932" s="213">
        <f t="shared" si="14"/>
        <v>3991.9985741581672</v>
      </c>
      <c r="N932" s="213">
        <f t="shared" si="14"/>
        <v>7321.7476337168009</v>
      </c>
      <c r="O932" s="213">
        <f t="shared" si="14"/>
        <v>16659.203293761359</v>
      </c>
      <c r="P932" s="213">
        <f t="shared" si="14"/>
        <v>1379.5207355471932</v>
      </c>
      <c r="Q932" s="213">
        <f t="shared" si="14"/>
        <v>2870.2286149251004</v>
      </c>
      <c r="R932" s="213">
        <f t="shared" si="14"/>
        <v>6285.601556548394</v>
      </c>
      <c r="S932" s="213">
        <f t="shared" si="14"/>
        <v>2466.6619094149964</v>
      </c>
      <c r="T932" s="213">
        <f t="shared" si="14"/>
        <v>4189.3574165020027</v>
      </c>
      <c r="U932" s="213">
        <f t="shared" si="14"/>
        <v>5119.6145928812575</v>
      </c>
      <c r="V932" s="213">
        <f t="shared" si="14"/>
        <v>2836.6160737335881</v>
      </c>
      <c r="W932" s="213">
        <f t="shared" si="14"/>
        <v>8554.7849056440755</v>
      </c>
      <c r="X932" s="213">
        <f t="shared" si="14"/>
        <v>1030.9767258984216</v>
      </c>
      <c r="Y932" s="213">
        <f t="shared" si="14"/>
        <v>1126.7422191483754</v>
      </c>
      <c r="Z932" s="213">
        <f t="shared" si="14"/>
        <v>7179.3623546639174</v>
      </c>
      <c r="AA932" s="213">
        <f t="shared" si="14"/>
        <v>3590.5565553205338</v>
      </c>
      <c r="AB932" s="213">
        <f t="shared" si="14"/>
        <v>5531.1768131840636</v>
      </c>
      <c r="AC932" s="213">
        <f t="shared" si="14"/>
        <v>17958.816800014305</v>
      </c>
      <c r="AD932" s="213">
        <f t="shared" si="14"/>
        <v>1352.0327035670812</v>
      </c>
      <c r="AE932" s="213">
        <f t="shared" si="14"/>
        <v>2801.3369872547983</v>
      </c>
      <c r="AF932" s="213">
        <f t="shared" si="14"/>
        <v>3052.2185440684971</v>
      </c>
    </row>
    <row r="933" spans="2:32" x14ac:dyDescent="0.25">
      <c r="C933" s="213" t="str">
        <f t="shared" si="15"/>
        <v>2041Social rented</v>
      </c>
      <c r="D933" s="213">
        <v>2041</v>
      </c>
      <c r="E933" s="213" t="s">
        <v>130</v>
      </c>
      <c r="F933" s="213">
        <f t="shared" si="16"/>
        <v>169.35081415747703</v>
      </c>
      <c r="G933" s="213">
        <f t="shared" si="14"/>
        <v>1852.6338203519911</v>
      </c>
      <c r="H933" s="213">
        <f t="shared" si="14"/>
        <v>399.63076588968704</v>
      </c>
      <c r="I933" s="213">
        <f t="shared" si="14"/>
        <v>1209.2998477070491</v>
      </c>
      <c r="J933" s="213">
        <f t="shared" si="14"/>
        <v>488.18599311492</v>
      </c>
      <c r="K933" s="213">
        <f t="shared" si="14"/>
        <v>1329.4410536144906</v>
      </c>
      <c r="L933" s="213">
        <f t="shared" si="14"/>
        <v>477.07465692107866</v>
      </c>
      <c r="M933" s="213">
        <f t="shared" si="14"/>
        <v>927.59361694356983</v>
      </c>
      <c r="N933" s="213">
        <f t="shared" si="14"/>
        <v>1293.2104691001348</v>
      </c>
      <c r="O933" s="213">
        <f t="shared" si="14"/>
        <v>2825.8811593767655</v>
      </c>
      <c r="P933" s="213">
        <f t="shared" si="14"/>
        <v>293.245471615197</v>
      </c>
      <c r="Q933" s="213">
        <f t="shared" si="14"/>
        <v>586.72157840288378</v>
      </c>
      <c r="R933" s="213">
        <f t="shared" si="14"/>
        <v>1534.8164781957335</v>
      </c>
      <c r="S933" s="213">
        <f t="shared" si="14"/>
        <v>395.13918246664645</v>
      </c>
      <c r="T933" s="213">
        <f t="shared" si="14"/>
        <v>871.74493407920454</v>
      </c>
      <c r="U933" s="213">
        <f t="shared" si="14"/>
        <v>1031.8512464488192</v>
      </c>
      <c r="V933" s="213">
        <f t="shared" si="14"/>
        <v>630.76884469122649</v>
      </c>
      <c r="W933" s="213">
        <f t="shared" si="14"/>
        <v>1455.6288994706301</v>
      </c>
      <c r="X933" s="213">
        <f t="shared" si="14"/>
        <v>215.95263265694862</v>
      </c>
      <c r="Y933" s="213">
        <f t="shared" si="14"/>
        <v>186.93438965717749</v>
      </c>
      <c r="Z933" s="213">
        <f t="shared" si="14"/>
        <v>1233.5846841168322</v>
      </c>
      <c r="AA933" s="213">
        <f t="shared" si="14"/>
        <v>864.94401434091617</v>
      </c>
      <c r="AB933" s="213">
        <f t="shared" si="14"/>
        <v>946.27548440307578</v>
      </c>
      <c r="AC933" s="213">
        <f t="shared" si="14"/>
        <v>3102.1521326558532</v>
      </c>
      <c r="AD933" s="213">
        <f t="shared" si="14"/>
        <v>277.53135825541068</v>
      </c>
      <c r="AE933" s="213">
        <f t="shared" si="14"/>
        <v>620.50548006946008</v>
      </c>
      <c r="AF933" s="213">
        <f t="shared" si="14"/>
        <v>519.54555822870452</v>
      </c>
    </row>
    <row r="934" spans="2:32" x14ac:dyDescent="0.25">
      <c r="C934" s="213" t="str">
        <f t="shared" si="15"/>
        <v>2041HB in PRS</v>
      </c>
      <c r="D934" s="213">
        <v>2041</v>
      </c>
      <c r="E934" s="213" t="s">
        <v>545</v>
      </c>
      <c r="F934" s="213">
        <f t="shared" si="16"/>
        <v>51.699631574295175</v>
      </c>
      <c r="G934" s="213">
        <f t="shared" si="14"/>
        <v>434.6759726975688</v>
      </c>
      <c r="H934" s="213">
        <f t="shared" si="14"/>
        <v>136.67472745641865</v>
      </c>
      <c r="I934" s="213">
        <f t="shared" si="14"/>
        <v>264.16312755126842</v>
      </c>
      <c r="J934" s="213">
        <f t="shared" si="14"/>
        <v>119.01552610951146</v>
      </c>
      <c r="K934" s="213">
        <f t="shared" si="14"/>
        <v>424.77489582339126</v>
      </c>
      <c r="L934" s="213">
        <f t="shared" si="14"/>
        <v>117.52827581511593</v>
      </c>
      <c r="M934" s="213">
        <f t="shared" si="14"/>
        <v>156.48597185877708</v>
      </c>
      <c r="N934" s="213">
        <f t="shared" si="14"/>
        <v>198.07193785777017</v>
      </c>
      <c r="O934" s="213">
        <f t="shared" si="14"/>
        <v>1050.1721249235561</v>
      </c>
      <c r="P934" s="213">
        <f t="shared" si="14"/>
        <v>62.658890656415956</v>
      </c>
      <c r="Q934" s="213">
        <f t="shared" si="14"/>
        <v>99.101307669824479</v>
      </c>
      <c r="R934" s="213">
        <f t="shared" si="14"/>
        <v>300.05353753182254</v>
      </c>
      <c r="S934" s="213">
        <f t="shared" si="14"/>
        <v>84.120771012109813</v>
      </c>
      <c r="T934" s="213">
        <f t="shared" si="14"/>
        <v>162.04177287335673</v>
      </c>
      <c r="U934" s="213">
        <f t="shared" si="14"/>
        <v>247.62966129123095</v>
      </c>
      <c r="V934" s="213">
        <f t="shared" si="14"/>
        <v>105.62359189369229</v>
      </c>
      <c r="W934" s="213">
        <f t="shared" si="14"/>
        <v>364.94853314127818</v>
      </c>
      <c r="X934" s="213">
        <f t="shared" si="14"/>
        <v>86.430116949963931</v>
      </c>
      <c r="Y934" s="213">
        <f t="shared" si="14"/>
        <v>39.564507463432058</v>
      </c>
      <c r="Z934" s="213">
        <f t="shared" si="14"/>
        <v>352.3422355776039</v>
      </c>
      <c r="AA934" s="213">
        <f t="shared" si="14"/>
        <v>109.65085328216331</v>
      </c>
      <c r="AB934" s="213">
        <f t="shared" si="14"/>
        <v>252.71665868033867</v>
      </c>
      <c r="AC934" s="213">
        <f t="shared" si="14"/>
        <v>910.75216889909836</v>
      </c>
      <c r="AD934" s="213">
        <f t="shared" si="14"/>
        <v>78.850083761722246</v>
      </c>
      <c r="AE934" s="213">
        <f t="shared" si="14"/>
        <v>136.66592801822958</v>
      </c>
      <c r="AF934" s="213">
        <f t="shared" si="14"/>
        <v>76.914391693881186</v>
      </c>
    </row>
    <row r="935" spans="2:32" x14ac:dyDescent="0.25">
      <c r="C935" s="213" t="str">
        <f t="shared" si="15"/>
        <v>2041NOT HB in PRS</v>
      </c>
      <c r="D935" s="213">
        <v>2041</v>
      </c>
      <c r="E935" s="213" t="s">
        <v>546</v>
      </c>
      <c r="F935" s="213">
        <f t="shared" si="16"/>
        <v>76.852292408592405</v>
      </c>
      <c r="G935" s="213">
        <f t="shared" si="14"/>
        <v>1589.1303588002795</v>
      </c>
      <c r="H935" s="213">
        <f t="shared" si="14"/>
        <v>216.6196546358411</v>
      </c>
      <c r="I935" s="213">
        <f t="shared" si="14"/>
        <v>965.58634035735395</v>
      </c>
      <c r="J935" s="213">
        <f t="shared" si="14"/>
        <v>266.41991741920202</v>
      </c>
      <c r="K935" s="213">
        <f t="shared" si="14"/>
        <v>844.39286473216293</v>
      </c>
      <c r="L935" s="213">
        <f t="shared" si="14"/>
        <v>294.22212191414911</v>
      </c>
      <c r="M935" s="213">
        <f t="shared" si="14"/>
        <v>869.40433441057985</v>
      </c>
      <c r="N935" s="213">
        <f t="shared" si="14"/>
        <v>968.82052984928191</v>
      </c>
      <c r="O935" s="213">
        <f t="shared" si="14"/>
        <v>1335.4368422384832</v>
      </c>
      <c r="P935" s="213">
        <f t="shared" si="14"/>
        <v>237.2356022568685</v>
      </c>
      <c r="Q935" s="213">
        <f t="shared" si="14"/>
        <v>465.29983770939305</v>
      </c>
      <c r="R935" s="213">
        <f t="shared" si="14"/>
        <v>1350.1126459705861</v>
      </c>
      <c r="S935" s="213">
        <f t="shared" si="14"/>
        <v>206.78010372283367</v>
      </c>
      <c r="T935" s="213">
        <f t="shared" si="14"/>
        <v>695.67636971266677</v>
      </c>
      <c r="U935" s="213">
        <f t="shared" si="14"/>
        <v>893.71217646770094</v>
      </c>
      <c r="V935" s="213">
        <f t="shared" si="14"/>
        <v>545.21092711589949</v>
      </c>
      <c r="W935" s="213">
        <f t="shared" si="14"/>
        <v>896.33272018854041</v>
      </c>
      <c r="X935" s="213">
        <f t="shared" si="14"/>
        <v>126.56293782287725</v>
      </c>
      <c r="Y935" s="213">
        <f t="shared" si="14"/>
        <v>110.08019063945967</v>
      </c>
      <c r="Z935" s="213">
        <f t="shared" si="14"/>
        <v>683.49684353495343</v>
      </c>
      <c r="AA935" s="213">
        <f t="shared" si="14"/>
        <v>847.57816944611091</v>
      </c>
      <c r="AB935" s="213">
        <f t="shared" si="14"/>
        <v>535.89644878913293</v>
      </c>
      <c r="AC935" s="213">
        <f t="shared" si="14"/>
        <v>1722.3625582693237</v>
      </c>
      <c r="AD935" s="213">
        <f t="shared" si="14"/>
        <v>180.48012974991474</v>
      </c>
      <c r="AE935" s="213">
        <f t="shared" si="14"/>
        <v>502.14903470362918</v>
      </c>
      <c r="AF935" s="213">
        <f t="shared" si="14"/>
        <v>358.55797956262194</v>
      </c>
    </row>
    <row r="938" spans="2:32" x14ac:dyDescent="0.25">
      <c r="B938" s="213" t="str">
        <f>C938&amp;D938&amp;E938</f>
        <v>2021One family and no others: Couple: 1+ dependent childrenOwned</v>
      </c>
      <c r="C938" s="213">
        <v>2021</v>
      </c>
      <c r="D938" s="213" t="s">
        <v>120</v>
      </c>
      <c r="E938" s="213" t="s">
        <v>117</v>
      </c>
      <c r="F938" s="213">
        <f>SUMIFS(F$492:F$923,$D$492:$D$923,$D938,$C$492:$C$923,$E938,$B$492:$B$923,$C938)</f>
        <v>237.39148470194954</v>
      </c>
      <c r="G938" s="213">
        <f t="shared" ref="G938:AF948" si="17">SUMIFS(G$492:G$923,$D$492:$D$923,$D938,$C$492:$C$923,$E938,$B$492:$B$923,$C938)</f>
        <v>2185.1189658584426</v>
      </c>
      <c r="H938" s="213">
        <f t="shared" si="17"/>
        <v>405.19129335467397</v>
      </c>
      <c r="I938" s="213">
        <f t="shared" si="17"/>
        <v>1358.5990480721139</v>
      </c>
      <c r="J938" s="213">
        <f t="shared" si="17"/>
        <v>533.94359519840589</v>
      </c>
      <c r="K938" s="213">
        <f t="shared" si="17"/>
        <v>1721.3228183789881</v>
      </c>
      <c r="L938" s="213">
        <f t="shared" si="17"/>
        <v>528.22344989589317</v>
      </c>
      <c r="M938" s="213">
        <f t="shared" si="17"/>
        <v>552.88120638525322</v>
      </c>
      <c r="N938" s="213">
        <f t="shared" si="17"/>
        <v>1346.4951435050621</v>
      </c>
      <c r="O938" s="213">
        <f t="shared" si="17"/>
        <v>2692.0947387027536</v>
      </c>
      <c r="P938" s="213">
        <f t="shared" si="17"/>
        <v>275.56271418736634</v>
      </c>
      <c r="Q938" s="213">
        <f t="shared" si="17"/>
        <v>410.54090652167815</v>
      </c>
      <c r="R938" s="213">
        <f t="shared" si="17"/>
        <v>1141.6996310744742</v>
      </c>
      <c r="S938" s="213">
        <f t="shared" si="17"/>
        <v>399.16907489524567</v>
      </c>
      <c r="T938" s="213">
        <f t="shared" si="17"/>
        <v>648.09158327232058</v>
      </c>
      <c r="U938" s="213">
        <f t="shared" si="17"/>
        <v>807.73717215852048</v>
      </c>
      <c r="V938" s="213">
        <f t="shared" si="17"/>
        <v>356.23909275953179</v>
      </c>
      <c r="W938" s="213">
        <f t="shared" si="17"/>
        <v>1208.149548055487</v>
      </c>
      <c r="X938" s="213">
        <f t="shared" si="17"/>
        <v>205.27732820609879</v>
      </c>
      <c r="Y938" s="213">
        <f t="shared" si="17"/>
        <v>225.49940953151162</v>
      </c>
      <c r="Z938" s="213">
        <f t="shared" si="17"/>
        <v>1158.97552341665</v>
      </c>
      <c r="AA938" s="213">
        <f t="shared" si="17"/>
        <v>523.73391833681819</v>
      </c>
      <c r="AB938" s="213">
        <f t="shared" si="17"/>
        <v>996.3728731759528</v>
      </c>
      <c r="AC938" s="213">
        <f t="shared" si="17"/>
        <v>3636.2383813055872</v>
      </c>
      <c r="AD938" s="213">
        <f t="shared" si="17"/>
        <v>238.62845556472243</v>
      </c>
      <c r="AE938" s="213">
        <f t="shared" si="17"/>
        <v>504.59197389053469</v>
      </c>
      <c r="AF938" s="213">
        <f t="shared" si="17"/>
        <v>585.34433230639536</v>
      </c>
    </row>
    <row r="939" spans="2:32" x14ac:dyDescent="0.25">
      <c r="B939" s="213" t="str">
        <f t="shared" ref="B939:B961" si="18">C939&amp;D939&amp;E939</f>
        <v>2021One family and no others: Couple: No dependent childrenOwned</v>
      </c>
      <c r="C939" s="213">
        <v>2021</v>
      </c>
      <c r="D939" s="213" t="s">
        <v>119</v>
      </c>
      <c r="E939" s="213" t="s">
        <v>117</v>
      </c>
      <c r="F939" s="213">
        <f t="shared" ref="F939:U961" si="19">SUMIFS(F$492:F$923,$D$492:$D$923,$D939,$C$492:$C$923,$E939,$B$492:$B$923,$C939)</f>
        <v>680.4061533357667</v>
      </c>
      <c r="G939" s="213">
        <f t="shared" si="19"/>
        <v>4123.1683062858119</v>
      </c>
      <c r="H939" s="213">
        <f t="shared" si="19"/>
        <v>1033.9123324614338</v>
      </c>
      <c r="I939" s="213">
        <f t="shared" si="19"/>
        <v>2735.9825777646629</v>
      </c>
      <c r="J939" s="213">
        <f t="shared" si="19"/>
        <v>1533.9500222991378</v>
      </c>
      <c r="K939" s="213">
        <f t="shared" si="19"/>
        <v>3455.0134109094902</v>
      </c>
      <c r="L939" s="213">
        <f t="shared" si="19"/>
        <v>1132.5114697608619</v>
      </c>
      <c r="M939" s="213">
        <f t="shared" si="19"/>
        <v>1244.6207188549515</v>
      </c>
      <c r="N939" s="213">
        <f t="shared" si="19"/>
        <v>2692.5610667523633</v>
      </c>
      <c r="O939" s="213">
        <f t="shared" si="19"/>
        <v>7251.3827372762325</v>
      </c>
      <c r="P939" s="213">
        <f t="shared" si="19"/>
        <v>729.61864676859204</v>
      </c>
      <c r="Q939" s="213">
        <f t="shared" si="19"/>
        <v>1283.230161815962</v>
      </c>
      <c r="R939" s="213">
        <f t="shared" si="19"/>
        <v>2559.040730752261</v>
      </c>
      <c r="S939" s="213">
        <f t="shared" si="19"/>
        <v>1092.6208139917583</v>
      </c>
      <c r="T939" s="213">
        <f t="shared" si="19"/>
        <v>1821.9834252284643</v>
      </c>
      <c r="U939" s="213">
        <f t="shared" si="19"/>
        <v>1208.5676429620657</v>
      </c>
      <c r="V939" s="213">
        <f t="shared" si="17"/>
        <v>937.85643364109933</v>
      </c>
      <c r="W939" s="213">
        <f t="shared" si="17"/>
        <v>3467.8269540925321</v>
      </c>
      <c r="X939" s="213">
        <f t="shared" si="17"/>
        <v>534.71478309847782</v>
      </c>
      <c r="Y939" s="213">
        <f t="shared" si="17"/>
        <v>515.35144875152685</v>
      </c>
      <c r="Z939" s="213">
        <f t="shared" si="17"/>
        <v>3166.3946592216898</v>
      </c>
      <c r="AA939" s="213">
        <f t="shared" si="17"/>
        <v>1167.8199182893511</v>
      </c>
      <c r="AB939" s="213">
        <f t="shared" si="17"/>
        <v>2130.6571924712239</v>
      </c>
      <c r="AC939" s="213">
        <f t="shared" si="17"/>
        <v>7433.1126058794553</v>
      </c>
      <c r="AD939" s="213">
        <f t="shared" si="17"/>
        <v>781.08305238208288</v>
      </c>
      <c r="AE939" s="213">
        <f t="shared" si="17"/>
        <v>1296.155809764515</v>
      </c>
      <c r="AF939" s="213">
        <f t="shared" si="17"/>
        <v>1282.1965486973841</v>
      </c>
    </row>
    <row r="940" spans="2:32" x14ac:dyDescent="0.25">
      <c r="B940" s="213" t="str">
        <f t="shared" si="18"/>
        <v>2021One family and no others: Lone parent: 1+ dependent childrenOwned</v>
      </c>
      <c r="C940" s="213">
        <v>2021</v>
      </c>
      <c r="D940" s="213" t="s">
        <v>121</v>
      </c>
      <c r="E940" s="213" t="s">
        <v>117</v>
      </c>
      <c r="F940" s="213">
        <f t="shared" si="19"/>
        <v>25.331847678737763</v>
      </c>
      <c r="G940" s="213">
        <f t="shared" si="17"/>
        <v>241.91890048352849</v>
      </c>
      <c r="H940" s="213">
        <f t="shared" si="17"/>
        <v>43.68461567196973</v>
      </c>
      <c r="I940" s="213">
        <f t="shared" si="17"/>
        <v>150.35205219962577</v>
      </c>
      <c r="J940" s="213">
        <f t="shared" si="17"/>
        <v>57.669706209522836</v>
      </c>
      <c r="K940" s="213">
        <f t="shared" si="17"/>
        <v>190.12986366130747</v>
      </c>
      <c r="L940" s="213">
        <f t="shared" si="17"/>
        <v>56.81596248481722</v>
      </c>
      <c r="M940" s="213">
        <f t="shared" si="17"/>
        <v>58.729085314754798</v>
      </c>
      <c r="N940" s="213">
        <f t="shared" si="17"/>
        <v>147.6399579637395</v>
      </c>
      <c r="O940" s="213">
        <f t="shared" si="17"/>
        <v>332.85748308149925</v>
      </c>
      <c r="P940" s="213">
        <f t="shared" si="17"/>
        <v>28.563215886761437</v>
      </c>
      <c r="Q940" s="213">
        <f t="shared" si="17"/>
        <v>42.35012338678947</v>
      </c>
      <c r="R940" s="213">
        <f t="shared" si="17"/>
        <v>120.59582005074751</v>
      </c>
      <c r="S940" s="213">
        <f t="shared" si="17"/>
        <v>41.656804556191219</v>
      </c>
      <c r="T940" s="213">
        <f t="shared" si="17"/>
        <v>67.80481045920699</v>
      </c>
      <c r="U940" s="213">
        <f t="shared" si="17"/>
        <v>92.145408513208963</v>
      </c>
      <c r="V940" s="213">
        <f t="shared" si="17"/>
        <v>37.366144861901688</v>
      </c>
      <c r="W940" s="213">
        <f t="shared" si="17"/>
        <v>149.08044290883393</v>
      </c>
      <c r="X940" s="213">
        <f t="shared" si="17"/>
        <v>21.059030637911398</v>
      </c>
      <c r="Y940" s="213">
        <f t="shared" si="17"/>
        <v>23.547621261915204</v>
      </c>
      <c r="Z940" s="213">
        <f t="shared" si="17"/>
        <v>143.9374288624667</v>
      </c>
      <c r="AA940" s="213">
        <f t="shared" si="17"/>
        <v>56.672128155163314</v>
      </c>
      <c r="AB940" s="213">
        <f t="shared" si="17"/>
        <v>108.67214587579487</v>
      </c>
      <c r="AC940" s="213">
        <f t="shared" si="17"/>
        <v>394.04955795802755</v>
      </c>
      <c r="AD940" s="213">
        <f t="shared" si="17"/>
        <v>24.362545556108874</v>
      </c>
      <c r="AE940" s="213">
        <f t="shared" si="17"/>
        <v>52.73991112747575</v>
      </c>
      <c r="AF940" s="213">
        <f t="shared" si="17"/>
        <v>62.942743812558646</v>
      </c>
    </row>
    <row r="941" spans="2:32" x14ac:dyDescent="0.25">
      <c r="B941" s="213" t="str">
        <f t="shared" si="18"/>
        <v>2021One person household: Aged 65 and overOwned</v>
      </c>
      <c r="C941" s="213">
        <v>2021</v>
      </c>
      <c r="D941" s="213" t="s">
        <v>131</v>
      </c>
      <c r="E941" s="213" t="s">
        <v>117</v>
      </c>
      <c r="F941" s="213">
        <f t="shared" si="19"/>
        <v>226.45848096063784</v>
      </c>
      <c r="G941" s="213">
        <f t="shared" si="17"/>
        <v>1182.3333921567094</v>
      </c>
      <c r="H941" s="213">
        <f t="shared" si="17"/>
        <v>344.47596263826665</v>
      </c>
      <c r="I941" s="213">
        <f t="shared" si="17"/>
        <v>961.3018329955953</v>
      </c>
      <c r="J941" s="213">
        <f t="shared" si="17"/>
        <v>571.75588085006405</v>
      </c>
      <c r="K941" s="213">
        <f t="shared" si="17"/>
        <v>1065.7927107173018</v>
      </c>
      <c r="L941" s="213">
        <f t="shared" si="17"/>
        <v>362.28941446642472</v>
      </c>
      <c r="M941" s="213">
        <f t="shared" si="17"/>
        <v>460.99615526702217</v>
      </c>
      <c r="N941" s="213">
        <f t="shared" si="17"/>
        <v>887.82414986571985</v>
      </c>
      <c r="O941" s="213">
        <f t="shared" si="17"/>
        <v>2073.9637621110187</v>
      </c>
      <c r="P941" s="213">
        <f t="shared" si="17"/>
        <v>250.63151629884192</v>
      </c>
      <c r="Q941" s="213">
        <f t="shared" si="17"/>
        <v>579.46126071594131</v>
      </c>
      <c r="R941" s="213">
        <f t="shared" si="17"/>
        <v>1001.6724379204989</v>
      </c>
      <c r="S941" s="213">
        <f t="shared" si="17"/>
        <v>456.7418092196811</v>
      </c>
      <c r="T941" s="213">
        <f t="shared" si="17"/>
        <v>722.81625107074558</v>
      </c>
      <c r="U941" s="213">
        <f t="shared" si="17"/>
        <v>325.08961819211896</v>
      </c>
      <c r="V941" s="213">
        <f t="shared" si="17"/>
        <v>418.93447370291557</v>
      </c>
      <c r="W941" s="213">
        <f t="shared" si="17"/>
        <v>1066.6631751281193</v>
      </c>
      <c r="X941" s="213">
        <f t="shared" si="17"/>
        <v>196.71600456748172</v>
      </c>
      <c r="Y941" s="213">
        <f t="shared" si="17"/>
        <v>156.05371425013976</v>
      </c>
      <c r="Z941" s="213">
        <f t="shared" si="17"/>
        <v>982.51176747771569</v>
      </c>
      <c r="AA941" s="213">
        <f t="shared" si="17"/>
        <v>436.0808033998054</v>
      </c>
      <c r="AB941" s="213">
        <f t="shared" si="17"/>
        <v>714.64882867148788</v>
      </c>
      <c r="AC941" s="213">
        <f t="shared" si="17"/>
        <v>2398.6487653359204</v>
      </c>
      <c r="AD941" s="213">
        <f t="shared" si="17"/>
        <v>349.0507410215024</v>
      </c>
      <c r="AE941" s="213">
        <f t="shared" si="17"/>
        <v>506.14182942746828</v>
      </c>
      <c r="AF941" s="213">
        <f t="shared" si="17"/>
        <v>438.7583377570765</v>
      </c>
    </row>
    <row r="942" spans="2:32" x14ac:dyDescent="0.25">
      <c r="B942" s="213" t="str">
        <f t="shared" si="18"/>
        <v>2021One person household: OtherOwned</v>
      </c>
      <c r="C942" s="213">
        <v>2021</v>
      </c>
      <c r="D942" s="213" t="s">
        <v>132</v>
      </c>
      <c r="E942" s="213" t="s">
        <v>117</v>
      </c>
      <c r="F942" s="213">
        <f t="shared" si="19"/>
        <v>126.03621072824805</v>
      </c>
      <c r="G942" s="213">
        <f t="shared" si="17"/>
        <v>1136.0142086533044</v>
      </c>
      <c r="H942" s="213">
        <f t="shared" si="17"/>
        <v>219.66720235120488</v>
      </c>
      <c r="I942" s="213">
        <f t="shared" si="17"/>
        <v>681.03092031694564</v>
      </c>
      <c r="J942" s="213">
        <f t="shared" si="17"/>
        <v>287.75889447048746</v>
      </c>
      <c r="K942" s="213">
        <f t="shared" si="17"/>
        <v>894.21928624541113</v>
      </c>
      <c r="L942" s="213">
        <f t="shared" si="17"/>
        <v>250.53296047445073</v>
      </c>
      <c r="M942" s="213">
        <f t="shared" si="17"/>
        <v>290.18711885125333</v>
      </c>
      <c r="N942" s="213">
        <f t="shared" si="17"/>
        <v>623.16529276776407</v>
      </c>
      <c r="O942" s="213">
        <f t="shared" si="17"/>
        <v>1521.6913448141668</v>
      </c>
      <c r="P942" s="213">
        <f t="shared" si="17"/>
        <v>158.96708781825947</v>
      </c>
      <c r="Q942" s="213">
        <f t="shared" si="17"/>
        <v>245.96275905546847</v>
      </c>
      <c r="R942" s="213">
        <f t="shared" si="17"/>
        <v>597.10814025979266</v>
      </c>
      <c r="S942" s="213">
        <f t="shared" si="17"/>
        <v>193.82134585041422</v>
      </c>
      <c r="T942" s="213">
        <f t="shared" si="17"/>
        <v>367.44526011350996</v>
      </c>
      <c r="U942" s="213">
        <f t="shared" si="17"/>
        <v>340.9701207487235</v>
      </c>
      <c r="V942" s="213">
        <f t="shared" si="17"/>
        <v>192.1956462660325</v>
      </c>
      <c r="W942" s="213">
        <f t="shared" si="17"/>
        <v>696.1954566674508</v>
      </c>
      <c r="X942" s="213">
        <f t="shared" si="17"/>
        <v>119.52136810294249</v>
      </c>
      <c r="Y942" s="213">
        <f t="shared" si="17"/>
        <v>110.91675574381783</v>
      </c>
      <c r="Z942" s="213">
        <f t="shared" si="17"/>
        <v>644.51914850777052</v>
      </c>
      <c r="AA942" s="213">
        <f t="shared" si="17"/>
        <v>272.14533817948302</v>
      </c>
      <c r="AB942" s="213">
        <f t="shared" si="17"/>
        <v>466.10826463655565</v>
      </c>
      <c r="AC942" s="213">
        <f t="shared" si="17"/>
        <v>1701.7957839201358</v>
      </c>
      <c r="AD942" s="213">
        <f t="shared" si="17"/>
        <v>142.67581414174941</v>
      </c>
      <c r="AE942" s="213">
        <f t="shared" si="17"/>
        <v>277.72225404899029</v>
      </c>
      <c r="AF942" s="213">
        <f t="shared" si="17"/>
        <v>273.99249144906884</v>
      </c>
    </row>
    <row r="943" spans="2:32" x14ac:dyDescent="0.25">
      <c r="B943" s="213" t="str">
        <f t="shared" si="18"/>
        <v>2021Other householdsOwned</v>
      </c>
      <c r="C943" s="213">
        <v>2021</v>
      </c>
      <c r="D943" s="213" t="s">
        <v>122</v>
      </c>
      <c r="E943" s="213" t="s">
        <v>117</v>
      </c>
      <c r="F943" s="213">
        <f t="shared" si="19"/>
        <v>92.481086044332898</v>
      </c>
      <c r="G943" s="213">
        <f t="shared" si="17"/>
        <v>544.54308919439961</v>
      </c>
      <c r="H943" s="213">
        <f t="shared" si="17"/>
        <v>147.09921253998317</v>
      </c>
      <c r="I943" s="213">
        <f t="shared" si="17"/>
        <v>413.81628405204992</v>
      </c>
      <c r="J943" s="213">
        <f t="shared" si="17"/>
        <v>231.14554249000057</v>
      </c>
      <c r="K943" s="213">
        <f t="shared" si="17"/>
        <v>474.87678148516187</v>
      </c>
      <c r="L943" s="213">
        <f t="shared" si="17"/>
        <v>140.4016448947479</v>
      </c>
      <c r="M943" s="213">
        <f t="shared" si="17"/>
        <v>122.39012967318773</v>
      </c>
      <c r="N943" s="213">
        <f t="shared" si="17"/>
        <v>346.58708828634275</v>
      </c>
      <c r="O943" s="213">
        <f t="shared" si="17"/>
        <v>861.16531231797353</v>
      </c>
      <c r="P943" s="213">
        <f t="shared" si="17"/>
        <v>64.870606352934246</v>
      </c>
      <c r="Q943" s="213">
        <f t="shared" si="17"/>
        <v>129.09168081943136</v>
      </c>
      <c r="R943" s="213">
        <f t="shared" si="17"/>
        <v>270.37252687906152</v>
      </c>
      <c r="S943" s="213">
        <f t="shared" si="17"/>
        <v>147.09095268698331</v>
      </c>
      <c r="T943" s="213">
        <f t="shared" si="17"/>
        <v>171.54718529691132</v>
      </c>
      <c r="U943" s="213">
        <f t="shared" si="17"/>
        <v>154.50519198763874</v>
      </c>
      <c r="V943" s="213">
        <f t="shared" si="17"/>
        <v>99.638539986890748</v>
      </c>
      <c r="W943" s="213">
        <f t="shared" si="17"/>
        <v>423.2046783915722</v>
      </c>
      <c r="X943" s="213">
        <f t="shared" si="17"/>
        <v>50.388686317017651</v>
      </c>
      <c r="Y943" s="213">
        <f t="shared" si="17"/>
        <v>61.849586811436161</v>
      </c>
      <c r="Z943" s="213">
        <f t="shared" si="17"/>
        <v>391.71515635786233</v>
      </c>
      <c r="AA943" s="213">
        <f t="shared" si="17"/>
        <v>116.49880687064829</v>
      </c>
      <c r="AB943" s="213">
        <f t="shared" si="17"/>
        <v>274.04403547730828</v>
      </c>
      <c r="AC943" s="213">
        <f t="shared" si="17"/>
        <v>942.92733097008829</v>
      </c>
      <c r="AD943" s="213">
        <f t="shared" si="17"/>
        <v>77.16154912407103</v>
      </c>
      <c r="AE943" s="213">
        <f t="shared" si="17"/>
        <v>126.21650409039678</v>
      </c>
      <c r="AF943" s="213">
        <f t="shared" si="17"/>
        <v>163.11812169993829</v>
      </c>
    </row>
    <row r="944" spans="2:32" x14ac:dyDescent="0.25">
      <c r="B944" s="213" t="str">
        <f t="shared" si="18"/>
        <v>2021One family and no others: Couple: 1+ dependent childrenSocial rented</v>
      </c>
      <c r="C944" s="213">
        <v>2021</v>
      </c>
      <c r="D944" s="213" t="s">
        <v>120</v>
      </c>
      <c r="E944" s="213" t="s">
        <v>130</v>
      </c>
      <c r="F944" s="213">
        <f t="shared" si="19"/>
        <v>23.481516196843426</v>
      </c>
      <c r="G944" s="213">
        <f t="shared" si="17"/>
        <v>248.43152792835409</v>
      </c>
      <c r="H944" s="213">
        <f t="shared" si="17"/>
        <v>42.620667681317407</v>
      </c>
      <c r="I944" s="213">
        <f t="shared" si="17"/>
        <v>145.37125735155908</v>
      </c>
      <c r="J944" s="213">
        <f t="shared" si="17"/>
        <v>54.587609208675858</v>
      </c>
      <c r="K944" s="213">
        <f t="shared" si="17"/>
        <v>191.04975397520525</v>
      </c>
      <c r="L944" s="213">
        <f t="shared" si="17"/>
        <v>59.493207484899614</v>
      </c>
      <c r="M944" s="213">
        <f t="shared" si="17"/>
        <v>108.45802634892834</v>
      </c>
      <c r="N944" s="213">
        <f t="shared" si="17"/>
        <v>160.4839245539971</v>
      </c>
      <c r="O944" s="213">
        <f t="shared" si="17"/>
        <v>407.13785289874147</v>
      </c>
      <c r="P944" s="213">
        <f t="shared" si="17"/>
        <v>49.866644383353666</v>
      </c>
      <c r="Q944" s="213">
        <f t="shared" si="17"/>
        <v>71.994697214433828</v>
      </c>
      <c r="R944" s="213">
        <f t="shared" si="17"/>
        <v>275.66640298740145</v>
      </c>
      <c r="S944" s="213">
        <f t="shared" si="17"/>
        <v>37.062416859912112</v>
      </c>
      <c r="T944" s="213">
        <f t="shared" si="17"/>
        <v>117.57054297999831</v>
      </c>
      <c r="U944" s="213">
        <f t="shared" si="17"/>
        <v>107.68572481119217</v>
      </c>
      <c r="V944" s="213">
        <f t="shared" si="17"/>
        <v>75.663691264933917</v>
      </c>
      <c r="W944" s="213">
        <f t="shared" si="17"/>
        <v>179.79536593069724</v>
      </c>
      <c r="X944" s="213">
        <f t="shared" si="17"/>
        <v>36.271173787819926</v>
      </c>
      <c r="Y944" s="213">
        <f t="shared" si="17"/>
        <v>22.133410033822177</v>
      </c>
      <c r="Z944" s="213">
        <f t="shared" si="17"/>
        <v>179.71858814103962</v>
      </c>
      <c r="AA944" s="213">
        <f t="shared" si="17"/>
        <v>114.29372248857537</v>
      </c>
      <c r="AB944" s="213">
        <f t="shared" si="17"/>
        <v>115.18745218266427</v>
      </c>
      <c r="AC944" s="213">
        <f t="shared" si="17"/>
        <v>417.94002030786822</v>
      </c>
      <c r="AD944" s="213">
        <f t="shared" si="17"/>
        <v>44.014201136886932</v>
      </c>
      <c r="AE944" s="213">
        <f t="shared" si="17"/>
        <v>100.32941181842864</v>
      </c>
      <c r="AF944" s="213">
        <f t="shared" si="17"/>
        <v>64.370890443480917</v>
      </c>
    </row>
    <row r="945" spans="2:32" x14ac:dyDescent="0.25">
      <c r="B945" s="213" t="str">
        <f t="shared" si="18"/>
        <v>2021One family and no others: Couple: No dependent childrenSocial rented</v>
      </c>
      <c r="C945" s="213">
        <v>2021</v>
      </c>
      <c r="D945" s="213" t="s">
        <v>119</v>
      </c>
      <c r="E945" s="213" t="s">
        <v>130</v>
      </c>
      <c r="F945" s="213">
        <f t="shared" si="19"/>
        <v>54.098058903300817</v>
      </c>
      <c r="G945" s="213">
        <f t="shared" si="17"/>
        <v>327.9516127366669</v>
      </c>
      <c r="H945" s="213">
        <f t="shared" si="17"/>
        <v>81.892520641615519</v>
      </c>
      <c r="I945" s="213">
        <f t="shared" si="17"/>
        <v>218.14132685218567</v>
      </c>
      <c r="J945" s="213">
        <f t="shared" si="17"/>
        <v>121.34856813848575</v>
      </c>
      <c r="K945" s="213">
        <f t="shared" si="17"/>
        <v>277.23469096592316</v>
      </c>
      <c r="L945" s="213">
        <f t="shared" si="17"/>
        <v>93.3900194888611</v>
      </c>
      <c r="M945" s="213">
        <f t="shared" si="17"/>
        <v>136.80374277934712</v>
      </c>
      <c r="N945" s="213">
        <f t="shared" si="17"/>
        <v>222.04832103532286</v>
      </c>
      <c r="O945" s="213">
        <f t="shared" si="17"/>
        <v>532.23003559927383</v>
      </c>
      <c r="P945" s="213">
        <f t="shared" si="17"/>
        <v>78.855323874206093</v>
      </c>
      <c r="Q945" s="213">
        <f t="shared" si="17"/>
        <v>137.34001801245654</v>
      </c>
      <c r="R945" s="213">
        <f t="shared" si="17"/>
        <v>287.09017997024728</v>
      </c>
      <c r="S945" s="213">
        <f t="shared" si="17"/>
        <v>91.517095087511052</v>
      </c>
      <c r="T945" s="213">
        <f t="shared" si="17"/>
        <v>196.18538040477134</v>
      </c>
      <c r="U945" s="213">
        <f t="shared" si="17"/>
        <v>99.875789370882188</v>
      </c>
      <c r="V945" s="213">
        <f t="shared" si="17"/>
        <v>102.65168667355378</v>
      </c>
      <c r="W945" s="213">
        <f t="shared" si="17"/>
        <v>254.85790654474462</v>
      </c>
      <c r="X945" s="213">
        <f t="shared" si="17"/>
        <v>57.850135196075612</v>
      </c>
      <c r="Y945" s="213">
        <f t="shared" si="17"/>
        <v>41.906873446531122</v>
      </c>
      <c r="Z945" s="213">
        <f t="shared" si="17"/>
        <v>233.93347593861009</v>
      </c>
      <c r="AA945" s="213">
        <f t="shared" si="17"/>
        <v>129.25413839075046</v>
      </c>
      <c r="AB945" s="213">
        <f t="shared" si="17"/>
        <v>176.09978847660659</v>
      </c>
      <c r="AC945" s="213">
        <f t="shared" si="17"/>
        <v>611.04743268752668</v>
      </c>
      <c r="AD945" s="213">
        <f t="shared" si="17"/>
        <v>83.668199746615485</v>
      </c>
      <c r="AE945" s="213">
        <f t="shared" si="17"/>
        <v>141.37164651283993</v>
      </c>
      <c r="AF945" s="213">
        <f t="shared" si="17"/>
        <v>106.61757175182079</v>
      </c>
    </row>
    <row r="946" spans="2:32" x14ac:dyDescent="0.25">
      <c r="B946" s="213" t="str">
        <f t="shared" si="18"/>
        <v>2021One family and no others: Lone parent: 1+ dependent childrenSocial rented</v>
      </c>
      <c r="C946" s="213">
        <v>2021</v>
      </c>
      <c r="D946" s="213" t="s">
        <v>121</v>
      </c>
      <c r="E946" s="213" t="s">
        <v>130</v>
      </c>
      <c r="F946" s="213">
        <f t="shared" si="19"/>
        <v>18.183317484318579</v>
      </c>
      <c r="G946" s="213">
        <f t="shared" si="17"/>
        <v>241.81059155564824</v>
      </c>
      <c r="H946" s="213">
        <f t="shared" si="17"/>
        <v>38.848351444589362</v>
      </c>
      <c r="I946" s="213">
        <f t="shared" si="17"/>
        <v>131.0655970387069</v>
      </c>
      <c r="J946" s="213">
        <f t="shared" si="17"/>
        <v>43.436999991386166</v>
      </c>
      <c r="K946" s="213">
        <f t="shared" si="17"/>
        <v>190.8070340803956</v>
      </c>
      <c r="L946" s="213">
        <f t="shared" si="17"/>
        <v>58.51399210445512</v>
      </c>
      <c r="M946" s="213">
        <f t="shared" si="17"/>
        <v>75.079310273100845</v>
      </c>
      <c r="N946" s="213">
        <f t="shared" si="17"/>
        <v>165.24440016938476</v>
      </c>
      <c r="O946" s="213">
        <f t="shared" si="17"/>
        <v>367.3975901343947</v>
      </c>
      <c r="P946" s="213">
        <f t="shared" si="17"/>
        <v>32.358857759625167</v>
      </c>
      <c r="Q946" s="213">
        <f t="shared" si="17"/>
        <v>47.031819175468812</v>
      </c>
      <c r="R946" s="213">
        <f t="shared" si="17"/>
        <v>194.9305293334761</v>
      </c>
      <c r="S946" s="213">
        <f t="shared" si="17"/>
        <v>29.923446093902939</v>
      </c>
      <c r="T946" s="213">
        <f t="shared" si="17"/>
        <v>78.290512219593367</v>
      </c>
      <c r="U946" s="213">
        <f t="shared" si="17"/>
        <v>118.81641742756858</v>
      </c>
      <c r="V946" s="213">
        <f t="shared" si="17"/>
        <v>53.79313016252835</v>
      </c>
      <c r="W946" s="213">
        <f t="shared" si="17"/>
        <v>162.9946764395946</v>
      </c>
      <c r="X946" s="213">
        <f t="shared" si="17"/>
        <v>23.809394352529793</v>
      </c>
      <c r="Y946" s="213">
        <f t="shared" si="17"/>
        <v>19.119286721091097</v>
      </c>
      <c r="Z946" s="213">
        <f t="shared" si="17"/>
        <v>163.16994245300455</v>
      </c>
      <c r="AA946" s="213">
        <f t="shared" si="17"/>
        <v>81.840591150691083</v>
      </c>
      <c r="AB946" s="213">
        <f t="shared" si="17"/>
        <v>114.79430276573122</v>
      </c>
      <c r="AC946" s="213">
        <f t="shared" si="17"/>
        <v>421.4680520203695</v>
      </c>
      <c r="AD946" s="213">
        <f t="shared" si="17"/>
        <v>28.801222415921778</v>
      </c>
      <c r="AE946" s="213">
        <f t="shared" si="17"/>
        <v>68.50825687249484</v>
      </c>
      <c r="AF946" s="213">
        <f t="shared" si="17"/>
        <v>62.238586489613873</v>
      </c>
    </row>
    <row r="947" spans="2:32" x14ac:dyDescent="0.25">
      <c r="B947" s="213" t="str">
        <f t="shared" si="18"/>
        <v>2021One person household: Aged 65 and overSocial rented</v>
      </c>
      <c r="C947" s="213">
        <v>2021</v>
      </c>
      <c r="D947" s="213" t="s">
        <v>131</v>
      </c>
      <c r="E947" s="213" t="s">
        <v>130</v>
      </c>
      <c r="F947" s="213">
        <f t="shared" si="19"/>
        <v>58.480896362293343</v>
      </c>
      <c r="G947" s="213">
        <f t="shared" si="17"/>
        <v>305.87551900641648</v>
      </c>
      <c r="H947" s="213">
        <f t="shared" si="17"/>
        <v>89.111063385466991</v>
      </c>
      <c r="I947" s="213">
        <f t="shared" si="17"/>
        <v>248.95226880454237</v>
      </c>
      <c r="J947" s="213">
        <f t="shared" si="17"/>
        <v>147.84329655390187</v>
      </c>
      <c r="K947" s="213">
        <f t="shared" si="17"/>
        <v>275.88663188929536</v>
      </c>
      <c r="L947" s="213">
        <f t="shared" si="17"/>
        <v>105.22916535435967</v>
      </c>
      <c r="M947" s="213">
        <f t="shared" si="17"/>
        <v>140.28324818223103</v>
      </c>
      <c r="N947" s="213">
        <f t="shared" si="17"/>
        <v>261.91483320027862</v>
      </c>
      <c r="O947" s="213">
        <f t="shared" si="17"/>
        <v>618.90799073941071</v>
      </c>
      <c r="P947" s="213">
        <f t="shared" si="17"/>
        <v>76.523599713205982</v>
      </c>
      <c r="Q947" s="213">
        <f t="shared" si="17"/>
        <v>175.99672395133723</v>
      </c>
      <c r="R947" s="213">
        <f t="shared" si="17"/>
        <v>304.24270759654144</v>
      </c>
      <c r="S947" s="213">
        <f t="shared" si="17"/>
        <v>135.27424223293056</v>
      </c>
      <c r="T947" s="213">
        <f t="shared" si="17"/>
        <v>220.49167215480463</v>
      </c>
      <c r="U947" s="213">
        <f t="shared" si="17"/>
        <v>95.244883671256375</v>
      </c>
      <c r="V947" s="213">
        <f t="shared" si="17"/>
        <v>127.14613542741883</v>
      </c>
      <c r="W947" s="213">
        <f t="shared" si="17"/>
        <v>319.48256903720966</v>
      </c>
      <c r="X947" s="213">
        <f t="shared" si="17"/>
        <v>59.886857713861161</v>
      </c>
      <c r="Y947" s="213">
        <f t="shared" si="17"/>
        <v>45.750913499393683</v>
      </c>
      <c r="Z947" s="213">
        <f t="shared" si="17"/>
        <v>293.79595599775462</v>
      </c>
      <c r="AA947" s="213">
        <f t="shared" si="17"/>
        <v>132.74351400056509</v>
      </c>
      <c r="AB947" s="213">
        <f t="shared" si="17"/>
        <v>209.14938297763686</v>
      </c>
      <c r="AC947" s="213">
        <f t="shared" si="17"/>
        <v>710.39955747724355</v>
      </c>
      <c r="AD947" s="213">
        <f t="shared" si="17"/>
        <v>106.24309672941496</v>
      </c>
      <c r="AE947" s="213">
        <f t="shared" si="17"/>
        <v>154.4301471242558</v>
      </c>
      <c r="AF947" s="213">
        <f t="shared" si="17"/>
        <v>127.86981867257501</v>
      </c>
    </row>
    <row r="948" spans="2:32" x14ac:dyDescent="0.25">
      <c r="B948" s="213" t="str">
        <f t="shared" si="18"/>
        <v>2021One person household: OtherSocial rented</v>
      </c>
      <c r="C948" s="213">
        <v>2021</v>
      </c>
      <c r="D948" s="213" t="s">
        <v>132</v>
      </c>
      <c r="E948" s="213" t="s">
        <v>130</v>
      </c>
      <c r="F948" s="213">
        <f t="shared" si="19"/>
        <v>30.508816077765474</v>
      </c>
      <c r="G948" s="213">
        <f t="shared" si="17"/>
        <v>272.70929057382426</v>
      </c>
      <c r="H948" s="213">
        <f t="shared" si="17"/>
        <v>55.009599015259575</v>
      </c>
      <c r="I948" s="213">
        <f t="shared" si="17"/>
        <v>162.92617934006438</v>
      </c>
      <c r="J948" s="213">
        <f t="shared" si="17"/>
        <v>69.157622153378654</v>
      </c>
      <c r="K948" s="213">
        <f t="shared" si="17"/>
        <v>219.19242184189747</v>
      </c>
      <c r="L948" s="213">
        <f t="shared" si="17"/>
        <v>73.702077163895723</v>
      </c>
      <c r="M948" s="213">
        <f t="shared" si="17"/>
        <v>115.36781216514234</v>
      </c>
      <c r="N948" s="213">
        <f t="shared" si="17"/>
        <v>186.66895275314315</v>
      </c>
      <c r="O948" s="213">
        <f t="shared" si="17"/>
        <v>401.89401256947963</v>
      </c>
      <c r="P948" s="213">
        <f t="shared" si="17"/>
        <v>61.708069170245857</v>
      </c>
      <c r="Q948" s="213">
        <f t="shared" ref="G948:AF958" si="20">SUMIFS(Q$492:Q$923,$D$492:$D$923,$D948,$C$492:$C$923,$E948,$B$492:$B$923,$C948)</f>
        <v>93.66944347992137</v>
      </c>
      <c r="R948" s="213">
        <f t="shared" si="20"/>
        <v>263.96710598518979</v>
      </c>
      <c r="S948" s="213">
        <f t="shared" si="20"/>
        <v>53.493983202376882</v>
      </c>
      <c r="T948" s="213">
        <f t="shared" si="20"/>
        <v>141.74181737984219</v>
      </c>
      <c r="U948" s="213">
        <f t="shared" si="20"/>
        <v>107.57256064143132</v>
      </c>
      <c r="V948" s="213">
        <f t="shared" si="20"/>
        <v>78.428007475132674</v>
      </c>
      <c r="W948" s="213">
        <f t="shared" si="20"/>
        <v>184.22898589377917</v>
      </c>
      <c r="X948" s="213">
        <f t="shared" si="20"/>
        <v>45.610966605758165</v>
      </c>
      <c r="Y948" s="213">
        <f t="shared" si="20"/>
        <v>31.055390119070349</v>
      </c>
      <c r="Z948" s="213">
        <f t="shared" si="20"/>
        <v>170.63925961924193</v>
      </c>
      <c r="AA948" s="213">
        <f t="shared" si="20"/>
        <v>112.5825765842817</v>
      </c>
      <c r="AB948" s="213">
        <f t="shared" si="20"/>
        <v>137.11783279330859</v>
      </c>
      <c r="AC948" s="213">
        <f t="shared" si="20"/>
        <v>505.34890722089972</v>
      </c>
      <c r="AD948" s="213">
        <f t="shared" si="20"/>
        <v>55.68928358601125</v>
      </c>
      <c r="AE948" s="213">
        <f t="shared" si="20"/>
        <v>111.37652417270883</v>
      </c>
      <c r="AF948" s="213">
        <f t="shared" si="20"/>
        <v>80.171782115733606</v>
      </c>
    </row>
    <row r="949" spans="2:32" x14ac:dyDescent="0.25">
      <c r="B949" s="213" t="str">
        <f t="shared" si="18"/>
        <v>2021Other householdsSocial rented</v>
      </c>
      <c r="C949" s="213">
        <v>2021</v>
      </c>
      <c r="D949" s="213" t="s">
        <v>122</v>
      </c>
      <c r="E949" s="213" t="s">
        <v>130</v>
      </c>
      <c r="F949" s="213">
        <f t="shared" si="19"/>
        <v>10.740220063498981</v>
      </c>
      <c r="G949" s="213">
        <f t="shared" si="20"/>
        <v>73.193694115061632</v>
      </c>
      <c r="H949" s="213">
        <f t="shared" si="20"/>
        <v>18.023883706695678</v>
      </c>
      <c r="I949" s="213">
        <f t="shared" si="20"/>
        <v>51.785153215197163</v>
      </c>
      <c r="J949" s="213">
        <f t="shared" si="20"/>
        <v>26.412931801254427</v>
      </c>
      <c r="K949" s="213">
        <f t="shared" si="20"/>
        <v>62.287643390184734</v>
      </c>
      <c r="L949" s="213">
        <f t="shared" si="20"/>
        <v>21.087591169618339</v>
      </c>
      <c r="M949" s="213">
        <f t="shared" si="20"/>
        <v>28.451915505656029</v>
      </c>
      <c r="N949" s="213">
        <f t="shared" si="20"/>
        <v>54.008569161943939</v>
      </c>
      <c r="O949" s="213">
        <f t="shared" si="20"/>
        <v>112.80333280165681</v>
      </c>
      <c r="P949" s="213">
        <f t="shared" si="20"/>
        <v>14.862995209969577</v>
      </c>
      <c r="Q949" s="213">
        <f t="shared" si="20"/>
        <v>26.373878311239146</v>
      </c>
      <c r="R949" s="213">
        <f t="shared" si="20"/>
        <v>66.730731739668954</v>
      </c>
      <c r="S949" s="213">
        <f t="shared" si="20"/>
        <v>19.424211234607256</v>
      </c>
      <c r="T949" s="213">
        <f t="shared" si="20"/>
        <v>36.932006913260047</v>
      </c>
      <c r="U949" s="213">
        <f t="shared" si="20"/>
        <v>27.195141528326491</v>
      </c>
      <c r="V949" s="213">
        <f t="shared" si="20"/>
        <v>21.815294544830209</v>
      </c>
      <c r="W949" s="213">
        <f t="shared" si="20"/>
        <v>54.437544997303803</v>
      </c>
      <c r="X949" s="213">
        <f t="shared" si="20"/>
        <v>11.3377673875392</v>
      </c>
      <c r="Y949" s="213">
        <f t="shared" si="20"/>
        <v>8.9761802937257755</v>
      </c>
      <c r="Z949" s="213">
        <f t="shared" si="20"/>
        <v>51.052782495392073</v>
      </c>
      <c r="AA949" s="213">
        <f t="shared" si="20"/>
        <v>27.599477515763304</v>
      </c>
      <c r="AB949" s="213">
        <f t="shared" si="20"/>
        <v>40.932463741529432</v>
      </c>
      <c r="AC949" s="213">
        <f t="shared" si="20"/>
        <v>146.12397059304351</v>
      </c>
      <c r="AD949" s="213">
        <f t="shared" si="20"/>
        <v>15.903993387008924</v>
      </c>
      <c r="AE949" s="213">
        <f t="shared" si="20"/>
        <v>28.55552114969721</v>
      </c>
      <c r="AF949" s="213">
        <f t="shared" si="20"/>
        <v>23.976922369702727</v>
      </c>
    </row>
    <row r="950" spans="2:32" x14ac:dyDescent="0.25">
      <c r="B950" s="213" t="str">
        <f t="shared" si="18"/>
        <v>2021One family and no others: Couple: 1+ dependent childrenHB in PRS</v>
      </c>
      <c r="C950" s="213">
        <v>2021</v>
      </c>
      <c r="D950" s="213" t="s">
        <v>120</v>
      </c>
      <c r="E950" s="213" t="s">
        <v>545</v>
      </c>
      <c r="F950" s="213">
        <f t="shared" si="19"/>
        <v>6.2002592471962963</v>
      </c>
      <c r="G950" s="213">
        <f t="shared" si="20"/>
        <v>49.168677372009327</v>
      </c>
      <c r="H950" s="213">
        <f t="shared" si="20"/>
        <v>13.328221599491179</v>
      </c>
      <c r="I950" s="213">
        <f t="shared" si="20"/>
        <v>26.004617796045867</v>
      </c>
      <c r="J950" s="213">
        <f t="shared" si="20"/>
        <v>11.397297969622844</v>
      </c>
      <c r="K950" s="213">
        <f t="shared" si="20"/>
        <v>55.205382911070572</v>
      </c>
      <c r="L950" s="213">
        <f t="shared" si="20"/>
        <v>10.884060601686684</v>
      </c>
      <c r="M950" s="213">
        <f t="shared" si="20"/>
        <v>8.7032812336690917</v>
      </c>
      <c r="N950" s="213">
        <f t="shared" si="20"/>
        <v>17.956317449151179</v>
      </c>
      <c r="O950" s="213">
        <f t="shared" si="20"/>
        <v>115.69551993026379</v>
      </c>
      <c r="P950" s="213">
        <f t="shared" si="20"/>
        <v>5.034245214627675</v>
      </c>
      <c r="Q950" s="213">
        <f t="shared" si="20"/>
        <v>5.7588572861474514</v>
      </c>
      <c r="R950" s="213">
        <f t="shared" si="20"/>
        <v>24.770015339535352</v>
      </c>
      <c r="S950" s="213">
        <f t="shared" si="20"/>
        <v>6.6717856222237293</v>
      </c>
      <c r="T950" s="213">
        <f t="shared" si="20"/>
        <v>10.2833352485059</v>
      </c>
      <c r="U950" s="213">
        <f t="shared" si="20"/>
        <v>16.40205611916177</v>
      </c>
      <c r="V950" s="213">
        <f t="shared" si="20"/>
        <v>5.9735774364263081</v>
      </c>
      <c r="W950" s="213">
        <f t="shared" si="20"/>
        <v>32.796382977090616</v>
      </c>
      <c r="X950" s="213">
        <f t="shared" si="20"/>
        <v>6.915394269312503</v>
      </c>
      <c r="Y950" s="213">
        <f t="shared" si="20"/>
        <v>3.6823576401153595</v>
      </c>
      <c r="Z950" s="213">
        <f t="shared" si="20"/>
        <v>38.680149241297421</v>
      </c>
      <c r="AA950" s="213">
        <f t="shared" si="20"/>
        <v>6.8401233903803877</v>
      </c>
      <c r="AB950" s="213">
        <f t="shared" si="20"/>
        <v>24.604509171853366</v>
      </c>
      <c r="AC950" s="213">
        <f t="shared" si="20"/>
        <v>93.76210403639341</v>
      </c>
      <c r="AD950" s="213">
        <f t="shared" si="20"/>
        <v>5.7827351114744694</v>
      </c>
      <c r="AE950" s="213">
        <f t="shared" si="20"/>
        <v>10.324882886348369</v>
      </c>
      <c r="AF950" s="213">
        <f t="shared" si="20"/>
        <v>7.2156841065664805</v>
      </c>
    </row>
    <row r="951" spans="2:32" x14ac:dyDescent="0.25">
      <c r="B951" s="213" t="str">
        <f t="shared" si="18"/>
        <v>2021One family and no others: Couple: No dependent childrenHB in PRS</v>
      </c>
      <c r="C951" s="213">
        <v>2021</v>
      </c>
      <c r="D951" s="213" t="s">
        <v>119</v>
      </c>
      <c r="E951" s="213" t="s">
        <v>545</v>
      </c>
      <c r="F951" s="213">
        <f t="shared" si="19"/>
        <v>10.263078163768997</v>
      </c>
      <c r="G951" s="213">
        <f t="shared" si="20"/>
        <v>34.751457571070496</v>
      </c>
      <c r="H951" s="213">
        <f t="shared" si="20"/>
        <v>15.956327095662836</v>
      </c>
      <c r="I951" s="213">
        <f t="shared" si="20"/>
        <v>23.102645088158933</v>
      </c>
      <c r="J951" s="213">
        <f t="shared" si="20"/>
        <v>17.328110207978884</v>
      </c>
      <c r="K951" s="213">
        <f t="shared" si="20"/>
        <v>44.873243085697652</v>
      </c>
      <c r="L951" s="213">
        <f t="shared" si="20"/>
        <v>9.0583714590012878</v>
      </c>
      <c r="M951" s="213">
        <f t="shared" si="20"/>
        <v>14.232243727444025</v>
      </c>
      <c r="N951" s="213">
        <f t="shared" si="20"/>
        <v>13.062431141558967</v>
      </c>
      <c r="O951" s="213">
        <f t="shared" si="20"/>
        <v>125.40655153692782</v>
      </c>
      <c r="P951" s="213">
        <f t="shared" si="20"/>
        <v>10.460208988443796</v>
      </c>
      <c r="Q951" s="213">
        <f t="shared" si="20"/>
        <v>15.558444877300127</v>
      </c>
      <c r="R951" s="213">
        <f t="shared" si="20"/>
        <v>36.401362266328263</v>
      </c>
      <c r="S951" s="213">
        <f t="shared" si="20"/>
        <v>8.8503446265686669</v>
      </c>
      <c r="T951" s="213">
        <f t="shared" si="20"/>
        <v>23.614474780981983</v>
      </c>
      <c r="U951" s="213">
        <f t="shared" si="20"/>
        <v>8.0513511055654856</v>
      </c>
      <c r="V951" s="213">
        <f t="shared" si="20"/>
        <v>11.567492468582929</v>
      </c>
      <c r="W951" s="213">
        <f t="shared" si="20"/>
        <v>38.541677017855434</v>
      </c>
      <c r="X951" s="213">
        <f t="shared" si="20"/>
        <v>14.35865539767582</v>
      </c>
      <c r="Y951" s="213">
        <f t="shared" si="20"/>
        <v>3.6145601739670923</v>
      </c>
      <c r="Z951" s="213">
        <f t="shared" si="20"/>
        <v>42.43347204891036</v>
      </c>
      <c r="AA951" s="213">
        <f t="shared" si="20"/>
        <v>10.349747634156513</v>
      </c>
      <c r="AB951" s="213">
        <f t="shared" si="20"/>
        <v>19.860681793863716</v>
      </c>
      <c r="AC951" s="213">
        <f t="shared" si="20"/>
        <v>72.629864144439566</v>
      </c>
      <c r="AD951" s="213">
        <f t="shared" si="20"/>
        <v>16.381792981783331</v>
      </c>
      <c r="AE951" s="213">
        <f t="shared" si="20"/>
        <v>20.025299321466019</v>
      </c>
      <c r="AF951" s="213">
        <f t="shared" si="20"/>
        <v>6.4452122131532761</v>
      </c>
    </row>
    <row r="952" spans="2:32" x14ac:dyDescent="0.25">
      <c r="B952" s="213" t="str">
        <f t="shared" si="18"/>
        <v>2021One family and no others: Lone parent: 1+ dependent childrenHB in PRS</v>
      </c>
      <c r="C952" s="213">
        <v>2021</v>
      </c>
      <c r="D952" s="213" t="s">
        <v>121</v>
      </c>
      <c r="E952" s="213" t="s">
        <v>545</v>
      </c>
      <c r="F952" s="213">
        <f t="shared" si="19"/>
        <v>14.972796471437675</v>
      </c>
      <c r="G952" s="213">
        <f t="shared" si="20"/>
        <v>136.87600407222064</v>
      </c>
      <c r="H952" s="213">
        <f t="shared" si="20"/>
        <v>30.358754771456802</v>
      </c>
      <c r="I952" s="213">
        <f t="shared" si="20"/>
        <v>72.290349244686269</v>
      </c>
      <c r="J952" s="213">
        <f t="shared" si="20"/>
        <v>31.090839298074762</v>
      </c>
      <c r="K952" s="213">
        <f t="shared" si="20"/>
        <v>145.65338451015947</v>
      </c>
      <c r="L952" s="213">
        <f t="shared" si="20"/>
        <v>32.33209523725499</v>
      </c>
      <c r="M952" s="213">
        <f t="shared" si="20"/>
        <v>24.679209331995608</v>
      </c>
      <c r="N952" s="213">
        <f t="shared" si="20"/>
        <v>54.772898932319535</v>
      </c>
      <c r="O952" s="213">
        <f t="shared" si="20"/>
        <v>246.7646915460376</v>
      </c>
      <c r="P952" s="213">
        <f t="shared" si="20"/>
        <v>13.853287262760848</v>
      </c>
      <c r="Q952" s="213">
        <f t="shared" si="20"/>
        <v>15.752095527477751</v>
      </c>
      <c r="R952" s="213">
        <f t="shared" si="20"/>
        <v>67.526615003135902</v>
      </c>
      <c r="S952" s="213">
        <f t="shared" si="20"/>
        <v>18.514998393975191</v>
      </c>
      <c r="T952" s="213">
        <f t="shared" si="20"/>
        <v>28.433864919174137</v>
      </c>
      <c r="U952" s="213">
        <f t="shared" si="20"/>
        <v>51.096314536784604</v>
      </c>
      <c r="V952" s="213">
        <f t="shared" si="20"/>
        <v>16.367642482848186</v>
      </c>
      <c r="W952" s="213">
        <f t="shared" si="20"/>
        <v>74.461373426614927</v>
      </c>
      <c r="X952" s="213">
        <f t="shared" si="20"/>
        <v>16.244658471161348</v>
      </c>
      <c r="Y952" s="213">
        <f t="shared" si="20"/>
        <v>10.585254782605325</v>
      </c>
      <c r="Z952" s="213">
        <f t="shared" si="20"/>
        <v>88.259522488859503</v>
      </c>
      <c r="AA952" s="213">
        <f t="shared" si="20"/>
        <v>19.231385767346424</v>
      </c>
      <c r="AB952" s="213">
        <f t="shared" si="20"/>
        <v>73.115677973994295</v>
      </c>
      <c r="AC952" s="213">
        <f t="shared" si="20"/>
        <v>273.67201571718823</v>
      </c>
      <c r="AD952" s="213">
        <f t="shared" si="20"/>
        <v>14.967673093468946</v>
      </c>
      <c r="AE952" s="213">
        <f t="shared" si="20"/>
        <v>28.366856727111365</v>
      </c>
      <c r="AF952" s="213">
        <f t="shared" si="20"/>
        <v>21.294706704320788</v>
      </c>
    </row>
    <row r="953" spans="2:32" x14ac:dyDescent="0.25">
      <c r="B953" s="213" t="str">
        <f t="shared" si="18"/>
        <v>2021One person household: Aged 65 and overHB in PRS</v>
      </c>
      <c r="C953" s="213">
        <v>2021</v>
      </c>
      <c r="D953" s="213" t="s">
        <v>131</v>
      </c>
      <c r="E953" s="213" t="s">
        <v>545</v>
      </c>
      <c r="F953" s="213">
        <f t="shared" si="19"/>
        <v>15.789237444921797</v>
      </c>
      <c r="G953" s="213">
        <f t="shared" si="20"/>
        <v>51.811557589040795</v>
      </c>
      <c r="H953" s="213">
        <f t="shared" si="20"/>
        <v>26.066173012283226</v>
      </c>
      <c r="I953" s="213">
        <f t="shared" si="20"/>
        <v>40.139800318609161</v>
      </c>
      <c r="J953" s="213">
        <f t="shared" si="20"/>
        <v>29.994477188339779</v>
      </c>
      <c r="K953" s="213">
        <f t="shared" si="20"/>
        <v>69.686211460709288</v>
      </c>
      <c r="L953" s="213">
        <f t="shared" si="20"/>
        <v>13.980490352149737</v>
      </c>
      <c r="M953" s="213">
        <f t="shared" si="20"/>
        <v>26.09842961071362</v>
      </c>
      <c r="N953" s="213">
        <f t="shared" si="20"/>
        <v>21.20289405981778</v>
      </c>
      <c r="O953" s="213">
        <f t="shared" si="20"/>
        <v>136.81796233699205</v>
      </c>
      <c r="P953" s="213">
        <f t="shared" si="20"/>
        <v>18.111934534831388</v>
      </c>
      <c r="Q953" s="213">
        <f t="shared" si="20"/>
        <v>31.385436408073865</v>
      </c>
      <c r="R953" s="213">
        <f t="shared" si="20"/>
        <v>67.64771927398867</v>
      </c>
      <c r="S953" s="213">
        <f t="shared" si="20"/>
        <v>17.655313454789574</v>
      </c>
      <c r="T953" s="213">
        <f t="shared" si="20"/>
        <v>43.877910717950279</v>
      </c>
      <c r="U953" s="213">
        <f t="shared" si="20"/>
        <v>10.363170045438306</v>
      </c>
      <c r="V953" s="213">
        <f t="shared" si="20"/>
        <v>23.102795736683628</v>
      </c>
      <c r="W953" s="213">
        <f t="shared" si="20"/>
        <v>45.468224897374569</v>
      </c>
      <c r="X953" s="213">
        <f t="shared" si="20"/>
        <v>26.350568779437541</v>
      </c>
      <c r="Y953" s="213">
        <f t="shared" si="20"/>
        <v>5.5840458249310281</v>
      </c>
      <c r="Z953" s="213">
        <f t="shared" si="20"/>
        <v>49.035031054445092</v>
      </c>
      <c r="AA953" s="213">
        <f t="shared" si="20"/>
        <v>18.785125012133129</v>
      </c>
      <c r="AB953" s="213">
        <f t="shared" si="20"/>
        <v>31.74217676134699</v>
      </c>
      <c r="AC953" s="213">
        <f t="shared" si="20"/>
        <v>117.82272560432989</v>
      </c>
      <c r="AD953" s="213">
        <f t="shared" si="20"/>
        <v>32.247240480571605</v>
      </c>
      <c r="AE953" s="213">
        <f t="shared" si="20"/>
        <v>37.012398009082972</v>
      </c>
      <c r="AF953" s="213">
        <f t="shared" si="20"/>
        <v>10.464898782655705</v>
      </c>
    </row>
    <row r="954" spans="2:32" x14ac:dyDescent="0.25">
      <c r="B954" s="213" t="str">
        <f t="shared" si="18"/>
        <v>2021One person household: OtherHB in PRS</v>
      </c>
      <c r="C954" s="213">
        <v>2021</v>
      </c>
      <c r="D954" s="213" t="s">
        <v>132</v>
      </c>
      <c r="E954" s="213" t="s">
        <v>545</v>
      </c>
      <c r="F954" s="213">
        <f t="shared" si="19"/>
        <v>11.123420645295854</v>
      </c>
      <c r="G954" s="213">
        <f t="shared" si="20"/>
        <v>53.5518336805507</v>
      </c>
      <c r="H954" s="213">
        <f t="shared" si="20"/>
        <v>20.121239706099413</v>
      </c>
      <c r="I954" s="213">
        <f t="shared" si="20"/>
        <v>32.508840392835729</v>
      </c>
      <c r="J954" s="213">
        <f t="shared" si="20"/>
        <v>18.787530706471696</v>
      </c>
      <c r="K954" s="213">
        <f t="shared" si="20"/>
        <v>64.342615665034344</v>
      </c>
      <c r="L954" s="213">
        <f t="shared" si="20"/>
        <v>27.106999881374854</v>
      </c>
      <c r="M954" s="213">
        <f t="shared" si="20"/>
        <v>18.109645118521321</v>
      </c>
      <c r="N954" s="213">
        <f t="shared" si="20"/>
        <v>39.709091230057204</v>
      </c>
      <c r="O954" s="213">
        <f t="shared" si="20"/>
        <v>237.42522099963691</v>
      </c>
      <c r="P954" s="213">
        <f t="shared" si="20"/>
        <v>12.767997226243821</v>
      </c>
      <c r="Q954" s="213">
        <f t="shared" si="20"/>
        <v>15.299170538072147</v>
      </c>
      <c r="R954" s="213">
        <f t="shared" si="20"/>
        <v>42.364070049248994</v>
      </c>
      <c r="S954" s="213">
        <f t="shared" si="20"/>
        <v>21.363253156481502</v>
      </c>
      <c r="T954" s="213">
        <f t="shared" si="20"/>
        <v>24.956534970520956</v>
      </c>
      <c r="U954" s="213">
        <f t="shared" si="20"/>
        <v>28.006727464857409</v>
      </c>
      <c r="V954" s="213">
        <f t="shared" si="20"/>
        <v>11.534489164400316</v>
      </c>
      <c r="W954" s="213">
        <f t="shared" si="20"/>
        <v>70.045245668287947</v>
      </c>
      <c r="X954" s="213">
        <f t="shared" si="20"/>
        <v>18.172893605499322</v>
      </c>
      <c r="Y954" s="213">
        <f t="shared" si="20"/>
        <v>11.121160033882946</v>
      </c>
      <c r="Z954" s="213">
        <f t="shared" si="20"/>
        <v>75.654424798887348</v>
      </c>
      <c r="AA954" s="213">
        <f t="shared" si="20"/>
        <v>12.536814945129986</v>
      </c>
      <c r="AB954" s="213">
        <f t="shared" si="20"/>
        <v>56.0336450952136</v>
      </c>
      <c r="AC954" s="213">
        <f t="shared" si="20"/>
        <v>223.88451738038071</v>
      </c>
      <c r="AD954" s="213">
        <f t="shared" si="20"/>
        <v>14.867219370547451</v>
      </c>
      <c r="AE954" s="213">
        <f t="shared" si="20"/>
        <v>22.362967290794458</v>
      </c>
      <c r="AF954" s="213">
        <f t="shared" si="20"/>
        <v>18.310520404203587</v>
      </c>
    </row>
    <row r="955" spans="2:32" x14ac:dyDescent="0.25">
      <c r="B955" s="213" t="str">
        <f t="shared" si="18"/>
        <v>2021Other householdsHB in PRS</v>
      </c>
      <c r="C955" s="213">
        <v>2021</v>
      </c>
      <c r="D955" s="213" t="s">
        <v>122</v>
      </c>
      <c r="E955" s="213" t="s">
        <v>545</v>
      </c>
      <c r="F955" s="213">
        <f t="shared" si="19"/>
        <v>2.5821651865579942</v>
      </c>
      <c r="G955" s="213">
        <f t="shared" si="20"/>
        <v>13.586225582092872</v>
      </c>
      <c r="H955" s="213">
        <f t="shared" si="20"/>
        <v>5.1294582192415081</v>
      </c>
      <c r="I955" s="213">
        <f t="shared" si="20"/>
        <v>8.2688124682485373</v>
      </c>
      <c r="J955" s="213">
        <f t="shared" si="20"/>
        <v>4.8387380256702652</v>
      </c>
      <c r="K955" s="213">
        <f t="shared" si="20"/>
        <v>16.965727376733668</v>
      </c>
      <c r="L955" s="213">
        <f t="shared" si="20"/>
        <v>7.0841500503000399</v>
      </c>
      <c r="M955" s="213">
        <f t="shared" si="20"/>
        <v>3.6228701738512017</v>
      </c>
      <c r="N955" s="213">
        <f t="shared" si="20"/>
        <v>12.116252444932025</v>
      </c>
      <c r="O955" s="213">
        <f t="shared" si="20"/>
        <v>62.481585894565555</v>
      </c>
      <c r="P955" s="213">
        <f t="shared" si="20"/>
        <v>2.3106829239224655</v>
      </c>
      <c r="Q955" s="213">
        <f t="shared" si="20"/>
        <v>3.3142407026010892</v>
      </c>
      <c r="R955" s="213">
        <f t="shared" si="20"/>
        <v>11.377661632636329</v>
      </c>
      <c r="S955" s="213">
        <f t="shared" si="20"/>
        <v>4.4224193768944593</v>
      </c>
      <c r="T955" s="213">
        <f t="shared" si="20"/>
        <v>5.0155816357287559</v>
      </c>
      <c r="U955" s="213">
        <f t="shared" si="20"/>
        <v>10.510965033247407</v>
      </c>
      <c r="V955" s="213">
        <f t="shared" si="20"/>
        <v>2.9385962140127098</v>
      </c>
      <c r="W955" s="213">
        <f t="shared" si="20"/>
        <v>18.258142955430358</v>
      </c>
      <c r="X955" s="213">
        <f t="shared" si="20"/>
        <v>3.2936354104453893</v>
      </c>
      <c r="Y955" s="213">
        <f t="shared" si="20"/>
        <v>2.3087085983723221</v>
      </c>
      <c r="Z955" s="213">
        <f t="shared" si="20"/>
        <v>21.220401620493547</v>
      </c>
      <c r="AA955" s="213">
        <f t="shared" si="20"/>
        <v>2.8301463813119461</v>
      </c>
      <c r="AB955" s="213">
        <f t="shared" si="20"/>
        <v>16.461267335983894</v>
      </c>
      <c r="AC955" s="213">
        <f t="shared" si="20"/>
        <v>62.761468593074653</v>
      </c>
      <c r="AD955" s="213">
        <f t="shared" si="20"/>
        <v>3.4631322289487017</v>
      </c>
      <c r="AE955" s="213">
        <f t="shared" si="20"/>
        <v>4.8191943335287641</v>
      </c>
      <c r="AF955" s="213">
        <f t="shared" si="20"/>
        <v>4.6892489774955157</v>
      </c>
    </row>
    <row r="956" spans="2:32" x14ac:dyDescent="0.25">
      <c r="B956" s="213" t="str">
        <f t="shared" si="18"/>
        <v>2021One family and no others: Couple: 1+ dependent childrenNOT HB in PRS</v>
      </c>
      <c r="C956" s="213">
        <v>2021</v>
      </c>
      <c r="D956" s="213" t="s">
        <v>120</v>
      </c>
      <c r="E956" s="213" t="s">
        <v>546</v>
      </c>
      <c r="F956" s="213">
        <f t="shared" si="19"/>
        <v>27.135610261191548</v>
      </c>
      <c r="G956" s="213">
        <f t="shared" si="20"/>
        <v>319.89664976148282</v>
      </c>
      <c r="H956" s="213">
        <f t="shared" si="20"/>
        <v>47.611291138282162</v>
      </c>
      <c r="I956" s="213">
        <f t="shared" si="20"/>
        <v>187.93535821043344</v>
      </c>
      <c r="J956" s="213">
        <f t="shared" si="20"/>
        <v>67.199507984853753</v>
      </c>
      <c r="K956" s="213">
        <f t="shared" si="20"/>
        <v>225.71864004662243</v>
      </c>
      <c r="L956" s="213">
        <f t="shared" si="20"/>
        <v>53.746542302166418</v>
      </c>
      <c r="M956" s="213">
        <f t="shared" si="20"/>
        <v>127.14136592814836</v>
      </c>
      <c r="N956" s="213">
        <f t="shared" si="20"/>
        <v>155.67465214188852</v>
      </c>
      <c r="O956" s="213">
        <f t="shared" si="20"/>
        <v>350.99277266885645</v>
      </c>
      <c r="P956" s="213">
        <f t="shared" si="20"/>
        <v>57.986231692329582</v>
      </c>
      <c r="Q956" s="213">
        <f t="shared" si="20"/>
        <v>86.03077928811237</v>
      </c>
      <c r="R956" s="213">
        <f t="shared" si="20"/>
        <v>302.0058930181342</v>
      </c>
      <c r="S956" s="213">
        <f t="shared" si="20"/>
        <v>34.72347953148072</v>
      </c>
      <c r="T956" s="213">
        <f t="shared" si="20"/>
        <v>138.8957541577827</v>
      </c>
      <c r="U956" s="213">
        <f t="shared" si="20"/>
        <v>99.318905928055827</v>
      </c>
      <c r="V956" s="213">
        <f t="shared" si="20"/>
        <v>86.892319751444901</v>
      </c>
      <c r="W956" s="213">
        <f t="shared" si="20"/>
        <v>173.13389667020076</v>
      </c>
      <c r="X956" s="213">
        <f t="shared" si="20"/>
        <v>39.360264688873386</v>
      </c>
      <c r="Y956" s="213">
        <f t="shared" si="20"/>
        <v>20.882153171891183</v>
      </c>
      <c r="Z956" s="213">
        <f t="shared" si="20"/>
        <v>168.66334262848829</v>
      </c>
      <c r="AA956" s="213">
        <f t="shared" si="20"/>
        <v>133.25661616625624</v>
      </c>
      <c r="AB956" s="213">
        <f t="shared" si="20"/>
        <v>101.53002756088216</v>
      </c>
      <c r="AC956" s="213">
        <f t="shared" si="20"/>
        <v>357.0240670330727</v>
      </c>
      <c r="AD956" s="213">
        <f t="shared" si="20"/>
        <v>49.309828889578682</v>
      </c>
      <c r="AE956" s="213">
        <f t="shared" si="20"/>
        <v>114.08321737287416</v>
      </c>
      <c r="AF956" s="213">
        <f t="shared" si="20"/>
        <v>62.711144970526313</v>
      </c>
    </row>
    <row r="957" spans="2:32" x14ac:dyDescent="0.25">
      <c r="B957" s="213" t="str">
        <f t="shared" si="18"/>
        <v>2021One family and no others: Couple: No dependent childrenNOT HB in PRS</v>
      </c>
      <c r="C957" s="213">
        <v>2021</v>
      </c>
      <c r="D957" s="213" t="s">
        <v>119</v>
      </c>
      <c r="E957" s="213" t="s">
        <v>546</v>
      </c>
      <c r="F957" s="213">
        <f t="shared" si="19"/>
        <v>42.948548517354602</v>
      </c>
      <c r="G957" s="213">
        <f t="shared" si="20"/>
        <v>499.95567699815615</v>
      </c>
      <c r="H957" s="213">
        <f t="shared" si="20"/>
        <v>84.160827959161253</v>
      </c>
      <c r="I957" s="213">
        <f t="shared" si="20"/>
        <v>277.7533614282292</v>
      </c>
      <c r="J957" s="213">
        <f t="shared" si="20"/>
        <v>107.95640010568792</v>
      </c>
      <c r="K957" s="213">
        <f t="shared" si="20"/>
        <v>379.0587626831628</v>
      </c>
      <c r="L957" s="213">
        <f t="shared" si="20"/>
        <v>87.27960034415247</v>
      </c>
      <c r="M957" s="213">
        <f t="shared" si="20"/>
        <v>212.02068436608175</v>
      </c>
      <c r="N957" s="213">
        <f t="shared" si="20"/>
        <v>237.00342783031593</v>
      </c>
      <c r="O957" s="213">
        <f t="shared" si="20"/>
        <v>424.20823477191885</v>
      </c>
      <c r="P957" s="213">
        <f t="shared" si="20"/>
        <v>108.57859421488453</v>
      </c>
      <c r="Q957" s="213">
        <f t="shared" si="20"/>
        <v>183.94439691113664</v>
      </c>
      <c r="R957" s="213">
        <f t="shared" si="20"/>
        <v>478.01803853774373</v>
      </c>
      <c r="S957" s="213">
        <f t="shared" si="20"/>
        <v>64.102431427718614</v>
      </c>
      <c r="T957" s="213">
        <f t="shared" si="20"/>
        <v>270.3182414878483</v>
      </c>
      <c r="U957" s="213">
        <f t="shared" si="20"/>
        <v>138.19610426022933</v>
      </c>
      <c r="V957" s="213">
        <f t="shared" si="20"/>
        <v>157.45519342045765</v>
      </c>
      <c r="W957" s="213">
        <f t="shared" si="20"/>
        <v>211.69588503624411</v>
      </c>
      <c r="X957" s="213">
        <f t="shared" si="20"/>
        <v>74.391701508056798</v>
      </c>
      <c r="Y957" s="213">
        <f t="shared" si="20"/>
        <v>35.38721702195204</v>
      </c>
      <c r="Z957" s="213">
        <f t="shared" si="20"/>
        <v>199.55359701970289</v>
      </c>
      <c r="AA957" s="213">
        <f t="shared" si="20"/>
        <v>214.00611834438308</v>
      </c>
      <c r="AB957" s="213">
        <f t="shared" si="20"/>
        <v>169.49828463479173</v>
      </c>
      <c r="AC957" s="213">
        <f t="shared" si="20"/>
        <v>584.92783124671644</v>
      </c>
      <c r="AD957" s="213">
        <f t="shared" si="20"/>
        <v>105.08318714272738</v>
      </c>
      <c r="AE957" s="213">
        <f t="shared" si="20"/>
        <v>205.37450234195518</v>
      </c>
      <c r="AF957" s="213">
        <f t="shared" si="20"/>
        <v>99.282877898313728</v>
      </c>
    </row>
    <row r="958" spans="2:32" x14ac:dyDescent="0.25">
      <c r="B958" s="213" t="str">
        <f t="shared" si="18"/>
        <v>2021One family and no others: Lone parent: 1+ dependent childrenNOT HB in PRS</v>
      </c>
      <c r="C958" s="213">
        <v>2021</v>
      </c>
      <c r="D958" s="213" t="s">
        <v>121</v>
      </c>
      <c r="E958" s="213" t="s">
        <v>546</v>
      </c>
      <c r="F958" s="213">
        <f t="shared" si="19"/>
        <v>0.75150398331384738</v>
      </c>
      <c r="G958" s="213">
        <f t="shared" si="20"/>
        <v>70.204955170266444</v>
      </c>
      <c r="H958" s="213">
        <f t="shared" si="20"/>
        <v>2.8183614428405579</v>
      </c>
      <c r="I958" s="213">
        <f t="shared" si="20"/>
        <v>40.630529656875922</v>
      </c>
      <c r="J958" s="213">
        <f t="shared" si="20"/>
        <v>6.4644645472332884</v>
      </c>
      <c r="K958" s="213">
        <f t="shared" si="20"/>
        <v>17.092160295183241</v>
      </c>
      <c r="L958" s="213">
        <f t="shared" ref="G958:AF961" si="21">SUMIFS(L$492:L$923,$D$492:$D$923,$D958,$C$492:$C$923,$E958,$B$492:$B$923,$C958)</f>
        <v>18.13235465664048</v>
      </c>
      <c r="M958" s="213">
        <f t="shared" si="21"/>
        <v>27.798685908508723</v>
      </c>
      <c r="N958" s="213">
        <f t="shared" si="21"/>
        <v>87.371273694500829</v>
      </c>
      <c r="O958" s="213">
        <f t="shared" si="21"/>
        <v>56.836753527151274</v>
      </c>
      <c r="P958" s="213">
        <f t="shared" si="21"/>
        <v>9.0990752238320258</v>
      </c>
      <c r="Q958" s="213">
        <f t="shared" si="21"/>
        <v>17.467809469838954</v>
      </c>
      <c r="R958" s="213">
        <f t="shared" si="21"/>
        <v>62.251096360459627</v>
      </c>
      <c r="S958" s="213">
        <f t="shared" si="21"/>
        <v>8.1923494280753104</v>
      </c>
      <c r="T958" s="213">
        <f t="shared" si="21"/>
        <v>26.827601400211549</v>
      </c>
      <c r="U958" s="213">
        <f t="shared" si="21"/>
        <v>50.865797140109599</v>
      </c>
      <c r="V958" s="213">
        <f t="shared" si="21"/>
        <v>19.993538094045906</v>
      </c>
      <c r="W958" s="213">
        <f t="shared" si="21"/>
        <v>61.341455904410772</v>
      </c>
      <c r="X958" s="213">
        <f t="shared" si="21"/>
        <v>0.62037823213922572</v>
      </c>
      <c r="Y958" s="213">
        <f t="shared" si="21"/>
        <v>6.3315119694589477</v>
      </c>
      <c r="Z958" s="213">
        <f t="shared" si="21"/>
        <v>45.101025176558103</v>
      </c>
      <c r="AA958" s="213">
        <f t="shared" si="21"/>
        <v>36.653693430416048</v>
      </c>
      <c r="AB958" s="213">
        <f t="shared" si="21"/>
        <v>27.047961229842905</v>
      </c>
      <c r="AC958" s="213">
        <f t="shared" si="21"/>
        <v>87.102203907761037</v>
      </c>
      <c r="AD958" s="213">
        <f t="shared" si="21"/>
        <v>4.9830754731410121</v>
      </c>
      <c r="AE958" s="213">
        <f t="shared" si="21"/>
        <v>18.919107498100079</v>
      </c>
      <c r="AF958" s="213">
        <f t="shared" si="21"/>
        <v>32.381113121111554</v>
      </c>
    </row>
    <row r="959" spans="2:32" x14ac:dyDescent="0.25">
      <c r="B959" s="213" t="str">
        <f t="shared" si="18"/>
        <v>2021One person household: Aged 65 and overNOT HB in PRS</v>
      </c>
      <c r="C959" s="213">
        <v>2021</v>
      </c>
      <c r="D959" s="213" t="s">
        <v>131</v>
      </c>
      <c r="E959" s="213" t="s">
        <v>546</v>
      </c>
      <c r="F959" s="213">
        <f t="shared" si="19"/>
        <v>5.2573016371901407</v>
      </c>
      <c r="G959" s="213">
        <f t="shared" si="21"/>
        <v>57.398123941988999</v>
      </c>
      <c r="H959" s="213">
        <f t="shared" si="21"/>
        <v>5.7445006636171119</v>
      </c>
      <c r="I959" s="213">
        <f t="shared" si="21"/>
        <v>48.301182921795764</v>
      </c>
      <c r="J959" s="213">
        <f t="shared" si="21"/>
        <v>22.753618978219315</v>
      </c>
      <c r="K959" s="213">
        <f t="shared" si="21"/>
        <v>28.858972289474472</v>
      </c>
      <c r="L959" s="213">
        <f t="shared" si="21"/>
        <v>25.833566193655518</v>
      </c>
      <c r="M959" s="213">
        <f t="shared" si="21"/>
        <v>53.22924892853824</v>
      </c>
      <c r="N959" s="213">
        <f t="shared" si="21"/>
        <v>78.282712313715905</v>
      </c>
      <c r="O959" s="213">
        <f t="shared" si="21"/>
        <v>123.649251522369</v>
      </c>
      <c r="P959" s="213">
        <f t="shared" si="21"/>
        <v>25.882095304729045</v>
      </c>
      <c r="Q959" s="213">
        <f t="shared" si="21"/>
        <v>67.535728542717692</v>
      </c>
      <c r="R959" s="213">
        <f t="shared" si="21"/>
        <v>104.38095542582877</v>
      </c>
      <c r="S959" s="213">
        <f t="shared" si="21"/>
        <v>33.564097945962359</v>
      </c>
      <c r="T959" s="213">
        <f t="shared" si="21"/>
        <v>81.621916581812528</v>
      </c>
      <c r="U959" s="213">
        <f t="shared" si="21"/>
        <v>26.105151770312993</v>
      </c>
      <c r="V959" s="213">
        <f t="shared" si="21"/>
        <v>48.451533536285538</v>
      </c>
      <c r="W959" s="213">
        <f t="shared" si="21"/>
        <v>89.08348187003007</v>
      </c>
      <c r="X959" s="213">
        <f t="shared" si="21"/>
        <v>7.4795299654316603</v>
      </c>
      <c r="Y959" s="213">
        <f t="shared" si="21"/>
        <v>11.883848062830825</v>
      </c>
      <c r="Z959" s="213">
        <f t="shared" si="21"/>
        <v>74.3154398831973</v>
      </c>
      <c r="AA959" s="213">
        <f t="shared" si="21"/>
        <v>56.427425298200269</v>
      </c>
      <c r="AB959" s="213">
        <f t="shared" si="21"/>
        <v>47.706611047577816</v>
      </c>
      <c r="AC959" s="213">
        <f t="shared" si="21"/>
        <v>153.01916333525818</v>
      </c>
      <c r="AD959" s="213">
        <f t="shared" si="21"/>
        <v>27.938655058421624</v>
      </c>
      <c r="AE959" s="213">
        <f t="shared" si="21"/>
        <v>50.389581240282268</v>
      </c>
      <c r="AF959" s="213">
        <f t="shared" si="21"/>
        <v>37.947475144487157</v>
      </c>
    </row>
    <row r="960" spans="2:32" x14ac:dyDescent="0.25">
      <c r="B960" s="213" t="str">
        <f t="shared" si="18"/>
        <v>2021One person household: OtherNOT HB in PRS</v>
      </c>
      <c r="C960" s="213">
        <v>2021</v>
      </c>
      <c r="D960" s="213" t="s">
        <v>132</v>
      </c>
      <c r="E960" s="213" t="s">
        <v>546</v>
      </c>
      <c r="F960" s="213">
        <f t="shared" si="19"/>
        <v>26.547996894935498</v>
      </c>
      <c r="G960" s="213">
        <f t="shared" si="21"/>
        <v>357.87109617949972</v>
      </c>
      <c r="H960" s="213">
        <f t="shared" si="21"/>
        <v>52.511760033191166</v>
      </c>
      <c r="I960" s="213">
        <f t="shared" si="21"/>
        <v>201.12340446798515</v>
      </c>
      <c r="J960" s="213">
        <f t="shared" si="21"/>
        <v>69.39341041428905</v>
      </c>
      <c r="K960" s="213">
        <f t="shared" si="21"/>
        <v>256.74356420668323</v>
      </c>
      <c r="L960" s="213">
        <f t="shared" si="21"/>
        <v>88.347084493172559</v>
      </c>
      <c r="M960" s="213">
        <f t="shared" si="21"/>
        <v>147.39229310501659</v>
      </c>
      <c r="N960" s="213">
        <f t="shared" si="21"/>
        <v>267.83367403397244</v>
      </c>
      <c r="O960" s="213">
        <f t="shared" si="21"/>
        <v>369.17228561255854</v>
      </c>
      <c r="P960" s="213">
        <f t="shared" si="21"/>
        <v>70.661843288092129</v>
      </c>
      <c r="Q960" s="213">
        <f t="shared" si="21"/>
        <v>109.43508804267987</v>
      </c>
      <c r="R960" s="213">
        <f t="shared" si="21"/>
        <v>343.1143356158849</v>
      </c>
      <c r="S960" s="213">
        <f t="shared" si="21"/>
        <v>54.849522978672908</v>
      </c>
      <c r="T960" s="213">
        <f t="shared" si="21"/>
        <v>169.10673847009758</v>
      </c>
      <c r="U960" s="213">
        <f t="shared" si="21"/>
        <v>167.6610466015955</v>
      </c>
      <c r="V960" s="213">
        <f t="shared" si="21"/>
        <v>101.1536770674977</v>
      </c>
      <c r="W960" s="213">
        <f t="shared" si="21"/>
        <v>203.23233213237404</v>
      </c>
      <c r="X960" s="213">
        <f t="shared" si="21"/>
        <v>43.41948191563484</v>
      </c>
      <c r="Y960" s="213">
        <f t="shared" si="21"/>
        <v>34.408309633220654</v>
      </c>
      <c r="Z960" s="213">
        <f t="shared" si="21"/>
        <v>186.3408293811423</v>
      </c>
      <c r="AA960" s="213">
        <f t="shared" si="21"/>
        <v>152.79777852269942</v>
      </c>
      <c r="AB960" s="213">
        <f t="shared" si="21"/>
        <v>168.77680489990664</v>
      </c>
      <c r="AC960" s="213">
        <f t="shared" si="21"/>
        <v>581.30414859052246</v>
      </c>
      <c r="AD960" s="213">
        <f t="shared" si="21"/>
        <v>59.436095843946802</v>
      </c>
      <c r="AE960" s="213">
        <f t="shared" si="21"/>
        <v>133.71171248381111</v>
      </c>
      <c r="AF960" s="213">
        <f t="shared" si="21"/>
        <v>106.25501329484209</v>
      </c>
    </row>
    <row r="961" spans="2:32" x14ac:dyDescent="0.25">
      <c r="B961" s="213" t="str">
        <f t="shared" si="18"/>
        <v>2021Other householdsNOT HB in PRS</v>
      </c>
      <c r="C961" s="213">
        <v>2021</v>
      </c>
      <c r="D961" s="213" t="s">
        <v>122</v>
      </c>
      <c r="E961" s="213" t="s">
        <v>546</v>
      </c>
      <c r="F961" s="213">
        <f t="shared" si="19"/>
        <v>4.5141552300127161</v>
      </c>
      <c r="G961" s="213">
        <f t="shared" si="21"/>
        <v>43.757163761927828</v>
      </c>
      <c r="H961" s="213">
        <f t="shared" si="21"/>
        <v>7.4846851397276115</v>
      </c>
      <c r="I961" s="213">
        <f t="shared" si="21"/>
        <v>28.326952963452715</v>
      </c>
      <c r="J961" s="213">
        <f t="shared" si="21"/>
        <v>12.262306435889613</v>
      </c>
      <c r="K961" s="213">
        <f t="shared" si="21"/>
        <v>30.760723150361528</v>
      </c>
      <c r="L961" s="213">
        <f t="shared" si="21"/>
        <v>15.450794118399182</v>
      </c>
      <c r="M961" s="213">
        <f t="shared" si="21"/>
        <v>39.646067765516129</v>
      </c>
      <c r="N961" s="213">
        <f t="shared" si="21"/>
        <v>50.645600133916474</v>
      </c>
      <c r="O961" s="213">
        <f t="shared" si="21"/>
        <v>30.636852901970723</v>
      </c>
      <c r="P961" s="213">
        <f t="shared" si="21"/>
        <v>17.998607804363374</v>
      </c>
      <c r="Q961" s="213">
        <f t="shared" si="21"/>
        <v>28.578419650752128</v>
      </c>
      <c r="R961" s="213">
        <f t="shared" si="21"/>
        <v>121.5519142446655</v>
      </c>
      <c r="S961" s="213">
        <f t="shared" si="21"/>
        <v>10.757802553466648</v>
      </c>
      <c r="T961" s="213">
        <f t="shared" si="21"/>
        <v>43.463753450641164</v>
      </c>
      <c r="U961" s="213">
        <f t="shared" si="21"/>
        <v>28.861599395335801</v>
      </c>
      <c r="V961" s="213">
        <f t="shared" si="21"/>
        <v>31.980685766790423</v>
      </c>
      <c r="W961" s="213">
        <f t="shared" si="21"/>
        <v>24.624213719217547</v>
      </c>
      <c r="X961" s="213">
        <f t="shared" si="21"/>
        <v>11.480310401853162</v>
      </c>
      <c r="Y961" s="213">
        <f t="shared" si="21"/>
        <v>6.0315083417133177</v>
      </c>
      <c r="Z961" s="213">
        <f t="shared" si="21"/>
        <v>20.439788644446217</v>
      </c>
      <c r="AA961" s="213">
        <f t="shared" si="21"/>
        <v>45.397004439715495</v>
      </c>
      <c r="AB961" s="213">
        <f t="shared" si="21"/>
        <v>29.098594337484737</v>
      </c>
      <c r="AC961" s="213">
        <f t="shared" si="21"/>
        <v>99.169535354685465</v>
      </c>
      <c r="AD961" s="213">
        <f t="shared" si="21"/>
        <v>17.438959306201227</v>
      </c>
      <c r="AE961" s="213">
        <f t="shared" si="21"/>
        <v>38.83383044333511</v>
      </c>
      <c r="AF961" s="213">
        <f t="shared" si="21"/>
        <v>19.760642528735801</v>
      </c>
    </row>
    <row r="964" spans="2:32" x14ac:dyDescent="0.25">
      <c r="B964" s="213" t="str">
        <f>C964&amp;D964&amp;E964</f>
        <v>202116_24Owned</v>
      </c>
      <c r="C964" s="213">
        <v>2021</v>
      </c>
      <c r="D964" s="213" t="s">
        <v>542</v>
      </c>
      <c r="E964" s="213" t="s">
        <v>117</v>
      </c>
      <c r="F964" s="213">
        <f>SUMIFS(F$492:F$923,$C$492:$C$923,$E964,$E$492:$E$923,$D964,$B$492:$B$923,$C964)</f>
        <v>1.6818077238831486</v>
      </c>
      <c r="G964" s="213">
        <f t="shared" ref="G964:AF974" si="22">SUMIFS(G$492:G$923,$C$492:$C$923,$E964,$E$492:$E$923,$D964,$B$492:$B$923,$C964)</f>
        <v>34.736631753623399</v>
      </c>
      <c r="H964" s="213">
        <f t="shared" si="22"/>
        <v>3.7739129761414572</v>
      </c>
      <c r="I964" s="213">
        <f t="shared" si="22"/>
        <v>16.448023473145348</v>
      </c>
      <c r="J964" s="213">
        <f t="shared" si="22"/>
        <v>3.3015567718383267</v>
      </c>
      <c r="K964" s="213">
        <f t="shared" si="22"/>
        <v>36.522787543299543</v>
      </c>
      <c r="L964" s="213">
        <f t="shared" si="22"/>
        <v>5.7654783592794461</v>
      </c>
      <c r="M964" s="213">
        <f t="shared" si="22"/>
        <v>5.3790821264936683</v>
      </c>
      <c r="N964" s="213">
        <f t="shared" si="22"/>
        <v>16.64850836706654</v>
      </c>
      <c r="O964" s="213">
        <f t="shared" si="22"/>
        <v>45.265917726591084</v>
      </c>
      <c r="P964" s="213">
        <f t="shared" si="22"/>
        <v>3.2042606644396434</v>
      </c>
      <c r="Q964" s="213">
        <f t="shared" si="22"/>
        <v>3.0719923325781355</v>
      </c>
      <c r="R964" s="213">
        <f t="shared" si="22"/>
        <v>44.077738285013545</v>
      </c>
      <c r="S964" s="213">
        <f t="shared" si="22"/>
        <v>0.79736150033627629</v>
      </c>
      <c r="T964" s="213">
        <f t="shared" si="22"/>
        <v>4.9576091757385008</v>
      </c>
      <c r="U964" s="213">
        <f t="shared" si="22"/>
        <v>12.617567119180837</v>
      </c>
      <c r="V964" s="213">
        <f t="shared" si="22"/>
        <v>5.8649194779501892</v>
      </c>
      <c r="W964" s="213">
        <f t="shared" si="22"/>
        <v>22.217516891218864</v>
      </c>
      <c r="X964" s="213">
        <f t="shared" si="22"/>
        <v>1.198006456805857</v>
      </c>
      <c r="Y964" s="213">
        <f t="shared" si="22"/>
        <v>0.92681894615560001</v>
      </c>
      <c r="Z964" s="213">
        <f t="shared" si="22"/>
        <v>18.720793903625996</v>
      </c>
      <c r="AA964" s="213">
        <f t="shared" si="22"/>
        <v>9.3368688039087715</v>
      </c>
      <c r="AB964" s="213">
        <f t="shared" si="22"/>
        <v>8.159616849271174</v>
      </c>
      <c r="AC964" s="213">
        <f t="shared" si="22"/>
        <v>47.292042274340304</v>
      </c>
      <c r="AD964" s="213">
        <f t="shared" si="22"/>
        <v>3.573042763851952</v>
      </c>
      <c r="AE964" s="213">
        <f t="shared" si="22"/>
        <v>7.9509945805811251</v>
      </c>
      <c r="AF964" s="213">
        <f t="shared" si="22"/>
        <v>6.1199891102231732</v>
      </c>
    </row>
    <row r="965" spans="2:32" x14ac:dyDescent="0.25">
      <c r="B965" s="213" t="str">
        <f t="shared" ref="B965:B999" si="23">C965&amp;D965&amp;E965</f>
        <v>202125_34Owned</v>
      </c>
      <c r="C965" s="213">
        <v>2021</v>
      </c>
      <c r="D965" s="213" t="s">
        <v>123</v>
      </c>
      <c r="E965" s="213" t="s">
        <v>117</v>
      </c>
      <c r="F965" s="213">
        <f t="shared" ref="F965:U999" si="24">SUMIFS(F$492:F$923,$C$492:$C$923,$E965,$E$492:$E$923,$D965,$B$492:$B$923,$C965)</f>
        <v>36.429072073447593</v>
      </c>
      <c r="G965" s="213">
        <f t="shared" si="24"/>
        <v>757.47528604627655</v>
      </c>
      <c r="H965" s="213">
        <f t="shared" si="24"/>
        <v>100.02280512339932</v>
      </c>
      <c r="I965" s="213">
        <f t="shared" si="24"/>
        <v>352.44499579866243</v>
      </c>
      <c r="J965" s="213">
        <f t="shared" si="24"/>
        <v>105.92094823327997</v>
      </c>
      <c r="K965" s="213">
        <f t="shared" si="24"/>
        <v>530.3722584766017</v>
      </c>
      <c r="L965" s="213">
        <f t="shared" si="24"/>
        <v>109.53012086359699</v>
      </c>
      <c r="M965" s="213">
        <f t="shared" si="24"/>
        <v>101.42941012109134</v>
      </c>
      <c r="N965" s="213">
        <f t="shared" si="24"/>
        <v>348.5735190185942</v>
      </c>
      <c r="O965" s="213">
        <f t="shared" si="24"/>
        <v>719.21619004723766</v>
      </c>
      <c r="P965" s="213">
        <f t="shared" si="24"/>
        <v>35.291589131202649</v>
      </c>
      <c r="Q965" s="213">
        <f t="shared" si="24"/>
        <v>53.6962836661572</v>
      </c>
      <c r="R965" s="213">
        <f t="shared" si="24"/>
        <v>287.71663545343466</v>
      </c>
      <c r="S965" s="213">
        <f t="shared" si="24"/>
        <v>44.763253645718976</v>
      </c>
      <c r="T965" s="213">
        <f t="shared" si="24"/>
        <v>93.042687612683324</v>
      </c>
      <c r="U965" s="213">
        <f t="shared" si="24"/>
        <v>267.82046914333398</v>
      </c>
      <c r="V965" s="213">
        <f t="shared" si="22"/>
        <v>84.59386333226152</v>
      </c>
      <c r="W965" s="213">
        <f t="shared" si="22"/>
        <v>296.42983235270628</v>
      </c>
      <c r="X965" s="213">
        <f t="shared" si="22"/>
        <v>29.860304127672492</v>
      </c>
      <c r="Y965" s="213">
        <f t="shared" si="22"/>
        <v>34.155017146059087</v>
      </c>
      <c r="Z965" s="213">
        <f t="shared" si="22"/>
        <v>336.88818858415931</v>
      </c>
      <c r="AA965" s="213">
        <f t="shared" si="22"/>
        <v>118.90699219654056</v>
      </c>
      <c r="AB965" s="213">
        <f t="shared" si="22"/>
        <v>257.17454043669784</v>
      </c>
      <c r="AC965" s="213">
        <f t="shared" si="22"/>
        <v>810.77350489790399</v>
      </c>
      <c r="AD965" s="213">
        <f t="shared" si="22"/>
        <v>34.690209052919307</v>
      </c>
      <c r="AE965" s="213">
        <f t="shared" si="22"/>
        <v>91.991512350183584</v>
      </c>
      <c r="AF965" s="213">
        <f t="shared" si="22"/>
        <v>110.79940971556411</v>
      </c>
    </row>
    <row r="966" spans="2:32" x14ac:dyDescent="0.25">
      <c r="B966" s="213" t="str">
        <f t="shared" si="23"/>
        <v>202135_44Owned</v>
      </c>
      <c r="C966" s="213">
        <v>2021</v>
      </c>
      <c r="D966" s="213" t="s">
        <v>124</v>
      </c>
      <c r="E966" s="213" t="s">
        <v>117</v>
      </c>
      <c r="F966" s="213">
        <f t="shared" si="24"/>
        <v>141.65096851711178</v>
      </c>
      <c r="G966" s="213">
        <f t="shared" si="22"/>
        <v>1484.3677200062309</v>
      </c>
      <c r="H966" s="213">
        <f t="shared" si="22"/>
        <v>227.69741615526218</v>
      </c>
      <c r="I966" s="213">
        <f t="shared" si="22"/>
        <v>902.15466551732459</v>
      </c>
      <c r="J966" s="213">
        <f t="shared" si="22"/>
        <v>329.76167855338053</v>
      </c>
      <c r="K966" s="213">
        <f t="shared" si="22"/>
        <v>1119.6171475448925</v>
      </c>
      <c r="L966" s="213">
        <f t="shared" si="22"/>
        <v>312.64567607808408</v>
      </c>
      <c r="M966" s="213">
        <f t="shared" si="22"/>
        <v>323.21836231300608</v>
      </c>
      <c r="N966" s="213">
        <f t="shared" si="22"/>
        <v>802.63006302908593</v>
      </c>
      <c r="O966" s="213">
        <f t="shared" si="22"/>
        <v>1528.5527978501805</v>
      </c>
      <c r="P966" s="213">
        <f t="shared" si="22"/>
        <v>139.77754795082069</v>
      </c>
      <c r="Q966" s="213">
        <f t="shared" si="22"/>
        <v>197.77730481787412</v>
      </c>
      <c r="R966" s="213">
        <f t="shared" si="22"/>
        <v>644.73960962051819</v>
      </c>
      <c r="S966" s="213">
        <f t="shared" si="22"/>
        <v>201.57293290915868</v>
      </c>
      <c r="T966" s="213">
        <f t="shared" si="22"/>
        <v>341.68957991476634</v>
      </c>
      <c r="U966" s="213">
        <f t="shared" si="22"/>
        <v>585.0809922832965</v>
      </c>
      <c r="V966" s="213">
        <f t="shared" si="22"/>
        <v>190.34071708248607</v>
      </c>
      <c r="W966" s="213">
        <f t="shared" si="22"/>
        <v>698.65840741490138</v>
      </c>
      <c r="X966" s="213">
        <f t="shared" si="22"/>
        <v>98.280128425827755</v>
      </c>
      <c r="Y966" s="213">
        <f t="shared" si="22"/>
        <v>111.89051554105637</v>
      </c>
      <c r="Z966" s="213">
        <f t="shared" si="22"/>
        <v>669.86857017689783</v>
      </c>
      <c r="AA966" s="213">
        <f t="shared" si="22"/>
        <v>333.78873710267095</v>
      </c>
      <c r="AB966" s="213">
        <f t="shared" si="22"/>
        <v>594.60092657996472</v>
      </c>
      <c r="AC966" s="213">
        <f t="shared" si="22"/>
        <v>2029.8980931468175</v>
      </c>
      <c r="AD966" s="213">
        <f t="shared" si="22"/>
        <v>106.30943468274126</v>
      </c>
      <c r="AE966" s="213">
        <f t="shared" si="22"/>
        <v>266.47819634489213</v>
      </c>
      <c r="AF966" s="213">
        <f t="shared" si="22"/>
        <v>337.01532788215269</v>
      </c>
    </row>
    <row r="967" spans="2:32" x14ac:dyDescent="0.25">
      <c r="B967" s="213" t="str">
        <f t="shared" si="23"/>
        <v>202145_54Owned</v>
      </c>
      <c r="C967" s="213">
        <v>2021</v>
      </c>
      <c r="D967" s="213" t="s">
        <v>125</v>
      </c>
      <c r="E967" s="213" t="s">
        <v>117</v>
      </c>
      <c r="F967" s="213">
        <f t="shared" si="24"/>
        <v>238.21904388824672</v>
      </c>
      <c r="G967" s="213">
        <f t="shared" si="22"/>
        <v>1920.4466657766629</v>
      </c>
      <c r="H967" s="213">
        <f t="shared" si="22"/>
        <v>410.52025234599927</v>
      </c>
      <c r="I967" s="213">
        <f t="shared" si="22"/>
        <v>1290.7996125289458</v>
      </c>
      <c r="J967" s="213">
        <f t="shared" si="22"/>
        <v>506.90315739075845</v>
      </c>
      <c r="K967" s="213">
        <f t="shared" si="22"/>
        <v>1604.995087487147</v>
      </c>
      <c r="L967" s="213">
        <f t="shared" si="22"/>
        <v>493.84583530440602</v>
      </c>
      <c r="M967" s="213">
        <f t="shared" si="22"/>
        <v>590.3182981757783</v>
      </c>
      <c r="N967" s="213">
        <f t="shared" si="22"/>
        <v>1250.1794496431164</v>
      </c>
      <c r="O967" s="213">
        <f t="shared" si="22"/>
        <v>2997.0050790656746</v>
      </c>
      <c r="P967" s="213">
        <f t="shared" si="22"/>
        <v>319.29253891830234</v>
      </c>
      <c r="Q967" s="213">
        <f t="shared" si="22"/>
        <v>474.7023453129537</v>
      </c>
      <c r="R967" s="213">
        <f t="shared" si="22"/>
        <v>1185.5129086877387</v>
      </c>
      <c r="S967" s="213">
        <f t="shared" si="22"/>
        <v>438.69668285159116</v>
      </c>
      <c r="T967" s="213">
        <f t="shared" si="22"/>
        <v>728.31663872687022</v>
      </c>
      <c r="U967" s="213">
        <f t="shared" si="22"/>
        <v>619.90260322677068</v>
      </c>
      <c r="V967" s="213">
        <f t="shared" si="22"/>
        <v>380.78361104525123</v>
      </c>
      <c r="W967" s="213">
        <f t="shared" si="22"/>
        <v>1325.4657876120546</v>
      </c>
      <c r="X967" s="213">
        <f t="shared" si="22"/>
        <v>242.1592724258611</v>
      </c>
      <c r="Y967" s="213">
        <f t="shared" si="22"/>
        <v>245.29960408114127</v>
      </c>
      <c r="Z967" s="213">
        <f t="shared" si="22"/>
        <v>1245.9591446234019</v>
      </c>
      <c r="AA967" s="213">
        <f t="shared" si="22"/>
        <v>502.91501740438184</v>
      </c>
      <c r="AB967" s="213">
        <f t="shared" si="22"/>
        <v>908.51080951186691</v>
      </c>
      <c r="AC967" s="213">
        <f t="shared" si="22"/>
        <v>3639.4402114163718</v>
      </c>
      <c r="AD967" s="213">
        <f t="shared" si="22"/>
        <v>284.92434987791347</v>
      </c>
      <c r="AE967" s="213">
        <f t="shared" si="22"/>
        <v>561.48036422790972</v>
      </c>
      <c r="AF967" s="213">
        <f t="shared" si="22"/>
        <v>576.50027080537018</v>
      </c>
    </row>
    <row r="968" spans="2:32" x14ac:dyDescent="0.25">
      <c r="B968" s="213" t="str">
        <f t="shared" si="23"/>
        <v>202155_64Owned</v>
      </c>
      <c r="C968" s="213">
        <v>2021</v>
      </c>
      <c r="D968" s="213" t="s">
        <v>126</v>
      </c>
      <c r="E968" s="213" t="s">
        <v>117</v>
      </c>
      <c r="F968" s="213">
        <f t="shared" si="24"/>
        <v>324.03849568439739</v>
      </c>
      <c r="G968" s="213">
        <f t="shared" si="22"/>
        <v>2035.7049514836174</v>
      </c>
      <c r="H968" s="213">
        <f t="shared" si="22"/>
        <v>526.02210904784602</v>
      </c>
      <c r="I968" s="213">
        <f t="shared" si="22"/>
        <v>1250.7558958511804</v>
      </c>
      <c r="J968" s="213">
        <f t="shared" si="22"/>
        <v>734.91306933728038</v>
      </c>
      <c r="K968" s="213">
        <f t="shared" si="22"/>
        <v>1644.8357942045432</v>
      </c>
      <c r="L968" s="213">
        <f t="shared" si="22"/>
        <v>611.98677792591809</v>
      </c>
      <c r="M968" s="213">
        <f t="shared" si="22"/>
        <v>625.92243691329872</v>
      </c>
      <c r="N968" s="213">
        <f t="shared" si="22"/>
        <v>1365.1763978374588</v>
      </c>
      <c r="O968" s="213">
        <f t="shared" si="22"/>
        <v>3562.1550923390064</v>
      </c>
      <c r="P968" s="213">
        <f t="shared" si="22"/>
        <v>387.82515394517384</v>
      </c>
      <c r="Q968" s="213">
        <f t="shared" si="22"/>
        <v>631.70280879080156</v>
      </c>
      <c r="R968" s="213">
        <f t="shared" si="22"/>
        <v>1193.8649716043965</v>
      </c>
      <c r="S968" s="213">
        <f t="shared" si="22"/>
        <v>509.63238461650479</v>
      </c>
      <c r="T968" s="213">
        <f t="shared" si="22"/>
        <v>886.2902283978633</v>
      </c>
      <c r="U968" s="213">
        <f t="shared" si="22"/>
        <v>572.00740394204092</v>
      </c>
      <c r="V968" s="213">
        <f t="shared" si="22"/>
        <v>419.3575282344375</v>
      </c>
      <c r="W968" s="213">
        <f t="shared" si="22"/>
        <v>1691.6408198376257</v>
      </c>
      <c r="X968" s="213">
        <f t="shared" si="22"/>
        <v>294.17490232669263</v>
      </c>
      <c r="Y968" s="213">
        <f t="shared" si="22"/>
        <v>288.45632943063964</v>
      </c>
      <c r="Z968" s="213">
        <f t="shared" si="22"/>
        <v>1484.9597386970445</v>
      </c>
      <c r="AA968" s="213">
        <f t="shared" si="22"/>
        <v>576.4367770810768</v>
      </c>
      <c r="AB968" s="213">
        <f t="shared" si="22"/>
        <v>1069.7670409083623</v>
      </c>
      <c r="AC968" s="213">
        <f t="shared" si="22"/>
        <v>3815.1736767898688</v>
      </c>
      <c r="AD968" s="213">
        <f t="shared" si="22"/>
        <v>358.45470996249486</v>
      </c>
      <c r="AE968" s="213">
        <f t="shared" si="22"/>
        <v>629.63605393687124</v>
      </c>
      <c r="AF968" s="213">
        <f t="shared" si="22"/>
        <v>645.87321971583651</v>
      </c>
    </row>
    <row r="969" spans="2:32" x14ac:dyDescent="0.25">
      <c r="B969" s="213" t="str">
        <f t="shared" si="23"/>
        <v>202165_74Owned</v>
      </c>
      <c r="C969" s="213">
        <v>2021</v>
      </c>
      <c r="D969" s="213" t="s">
        <v>127</v>
      </c>
      <c r="E969" s="213" t="s">
        <v>117</v>
      </c>
      <c r="F969" s="213">
        <f t="shared" si="24"/>
        <v>354.68273151568434</v>
      </c>
      <c r="G969" s="213">
        <f t="shared" si="22"/>
        <v>1505.2585781617022</v>
      </c>
      <c r="H969" s="213">
        <f t="shared" si="22"/>
        <v>437.42983635248481</v>
      </c>
      <c r="I969" s="213">
        <f t="shared" si="22"/>
        <v>1048.8841756402849</v>
      </c>
      <c r="J969" s="213">
        <f t="shared" si="22"/>
        <v>723.0701694318725</v>
      </c>
      <c r="K969" s="213">
        <f t="shared" si="22"/>
        <v>1354.0526057003108</v>
      </c>
      <c r="L969" s="213">
        <f t="shared" si="22"/>
        <v>468.21953088553369</v>
      </c>
      <c r="M969" s="213">
        <f t="shared" si="22"/>
        <v>505.40577244102849</v>
      </c>
      <c r="N969" s="213">
        <f t="shared" si="22"/>
        <v>1079.8095813295345</v>
      </c>
      <c r="O969" s="213">
        <f t="shared" si="22"/>
        <v>3088.5105069725669</v>
      </c>
      <c r="P969" s="213">
        <f t="shared" si="22"/>
        <v>335.18689839581532</v>
      </c>
      <c r="Q969" s="213">
        <f t="shared" si="22"/>
        <v>575.02373833053059</v>
      </c>
      <c r="R969" s="213">
        <f t="shared" si="22"/>
        <v>1051.6029702532614</v>
      </c>
      <c r="S969" s="213">
        <f t="shared" si="22"/>
        <v>504.89385609428501</v>
      </c>
      <c r="T969" s="213">
        <f t="shared" si="22"/>
        <v>880.52626400399743</v>
      </c>
      <c r="U969" s="213">
        <f t="shared" si="22"/>
        <v>475.3872756325344</v>
      </c>
      <c r="V969" s="213">
        <f t="shared" si="22"/>
        <v>413.16402268987878</v>
      </c>
      <c r="W969" s="213">
        <f t="shared" si="22"/>
        <v>1508.7290517905249</v>
      </c>
      <c r="X969" s="213">
        <f t="shared" si="22"/>
        <v>215.76001371309829</v>
      </c>
      <c r="Y969" s="213">
        <f t="shared" si="22"/>
        <v>217.44628370830117</v>
      </c>
      <c r="Z969" s="213">
        <f t="shared" si="22"/>
        <v>1369.8525360576862</v>
      </c>
      <c r="AA969" s="213">
        <f t="shared" si="22"/>
        <v>489.68937912317</v>
      </c>
      <c r="AB969" s="213">
        <f t="shared" si="22"/>
        <v>929.38155040985578</v>
      </c>
      <c r="AC969" s="213">
        <f t="shared" si="22"/>
        <v>3015.5969868673756</v>
      </c>
      <c r="AD969" s="213">
        <f t="shared" si="22"/>
        <v>390.65272755803568</v>
      </c>
      <c r="AE969" s="213">
        <f t="shared" si="22"/>
        <v>591.77858918907737</v>
      </c>
      <c r="AF969" s="213">
        <f t="shared" si="22"/>
        <v>558.05141417088498</v>
      </c>
    </row>
    <row r="970" spans="2:32" x14ac:dyDescent="0.25">
      <c r="B970" s="213" t="str">
        <f t="shared" si="23"/>
        <v>202175_84Owned</v>
      </c>
      <c r="C970" s="213">
        <v>2021</v>
      </c>
      <c r="D970" s="213" t="s">
        <v>128</v>
      </c>
      <c r="E970" s="213" t="s">
        <v>117</v>
      </c>
      <c r="F970" s="213">
        <f t="shared" si="24"/>
        <v>221.10438991195861</v>
      </c>
      <c r="G970" s="213">
        <f t="shared" si="22"/>
        <v>1196.8312612783079</v>
      </c>
      <c r="H970" s="213">
        <f t="shared" si="22"/>
        <v>349.17200159685336</v>
      </c>
      <c r="I970" s="213">
        <f t="shared" si="22"/>
        <v>995.2492157869342</v>
      </c>
      <c r="J970" s="213">
        <f t="shared" si="22"/>
        <v>582.56654752553334</v>
      </c>
      <c r="K970" s="213">
        <f t="shared" si="22"/>
        <v>1072.9816697474239</v>
      </c>
      <c r="L970" s="213">
        <f t="shared" si="22"/>
        <v>367.53400120160336</v>
      </c>
      <c r="M970" s="213">
        <f t="shared" si="22"/>
        <v>410.39103354491715</v>
      </c>
      <c r="N970" s="213">
        <f t="shared" si="22"/>
        <v>860.34703465339362</v>
      </c>
      <c r="O970" s="213">
        <f t="shared" si="22"/>
        <v>2061.9069254178339</v>
      </c>
      <c r="P970" s="213">
        <f t="shared" si="22"/>
        <v>195.61697154019853</v>
      </c>
      <c r="Q970" s="213">
        <f t="shared" si="22"/>
        <v>533.62071645218953</v>
      </c>
      <c r="R970" s="213">
        <f t="shared" si="22"/>
        <v>868.4859764131271</v>
      </c>
      <c r="S970" s="213">
        <f t="shared" si="22"/>
        <v>451.79063598564272</v>
      </c>
      <c r="T970" s="213">
        <f t="shared" si="22"/>
        <v>622.75416069793107</v>
      </c>
      <c r="U970" s="213">
        <f t="shared" si="22"/>
        <v>297.6412446283656</v>
      </c>
      <c r="V970" s="213">
        <f t="shared" si="22"/>
        <v>377.00569753305047</v>
      </c>
      <c r="W970" s="213">
        <f t="shared" si="22"/>
        <v>1060.269673957783</v>
      </c>
      <c r="X970" s="213">
        <f t="shared" si="22"/>
        <v>178.03414007861232</v>
      </c>
      <c r="Y970" s="213">
        <f t="shared" si="22"/>
        <v>146.13689894126759</v>
      </c>
      <c r="Z970" s="213">
        <f t="shared" si="22"/>
        <v>1005.0493929892282</v>
      </c>
      <c r="AA970" s="213">
        <f t="shared" si="22"/>
        <v>382.11160938542992</v>
      </c>
      <c r="AB970" s="213">
        <f t="shared" si="22"/>
        <v>698.10879500744898</v>
      </c>
      <c r="AC970" s="213">
        <f t="shared" si="22"/>
        <v>2246.3688062207002</v>
      </c>
      <c r="AD970" s="213">
        <f t="shared" si="22"/>
        <v>306.11075325617611</v>
      </c>
      <c r="AE970" s="213">
        <f t="shared" si="22"/>
        <v>463.84568157431886</v>
      </c>
      <c r="AF970" s="213">
        <f t="shared" si="22"/>
        <v>441.44770882542491</v>
      </c>
    </row>
    <row r="971" spans="2:32" x14ac:dyDescent="0.25">
      <c r="B971" s="213" t="str">
        <f t="shared" si="23"/>
        <v>202185_89Owned</v>
      </c>
      <c r="C971" s="213">
        <v>2021</v>
      </c>
      <c r="D971" s="213" t="s">
        <v>543</v>
      </c>
      <c r="E971" s="213" t="s">
        <v>117</v>
      </c>
      <c r="F971" s="213">
        <f t="shared" si="24"/>
        <v>53.571312144406036</v>
      </c>
      <c r="G971" s="213">
        <f t="shared" si="22"/>
        <v>315.01937147137841</v>
      </c>
      <c r="H971" s="213">
        <f t="shared" si="22"/>
        <v>78.761812483189274</v>
      </c>
      <c r="I971" s="213">
        <f t="shared" si="22"/>
        <v>283.16960939765636</v>
      </c>
      <c r="J971" s="213">
        <f t="shared" si="22"/>
        <v>134.44436756963339</v>
      </c>
      <c r="K971" s="213">
        <f t="shared" si="22"/>
        <v>270.78087580709263</v>
      </c>
      <c r="L971" s="213">
        <f t="shared" si="22"/>
        <v>78.103245257361635</v>
      </c>
      <c r="M971" s="213">
        <f t="shared" si="22"/>
        <v>110.44878994290065</v>
      </c>
      <c r="N971" s="213">
        <f t="shared" si="22"/>
        <v>223.28081891158828</v>
      </c>
      <c r="O971" s="213">
        <f t="shared" si="22"/>
        <v>466.25179214062973</v>
      </c>
      <c r="P971" s="213">
        <f t="shared" si="22"/>
        <v>53.928162498569918</v>
      </c>
      <c r="Q971" s="213">
        <f t="shared" si="22"/>
        <v>153.49618207352131</v>
      </c>
      <c r="R971" s="213">
        <f t="shared" si="22"/>
        <v>272.47277656775526</v>
      </c>
      <c r="S971" s="213">
        <f t="shared" si="22"/>
        <v>117.6897124644279</v>
      </c>
      <c r="T971" s="213">
        <f t="shared" si="22"/>
        <v>163.12194049438918</v>
      </c>
      <c r="U971" s="213">
        <f t="shared" si="22"/>
        <v>73.543931758038994</v>
      </c>
      <c r="V971" s="213">
        <f t="shared" si="22"/>
        <v>104.5181329405949</v>
      </c>
      <c r="W971" s="213">
        <f t="shared" si="22"/>
        <v>281.122479493735</v>
      </c>
      <c r="X971" s="213">
        <f t="shared" si="22"/>
        <v>49.671042998344049</v>
      </c>
      <c r="Y971" s="213">
        <f t="shared" si="22"/>
        <v>40.188150517572552</v>
      </c>
      <c r="Z971" s="213">
        <f t="shared" si="22"/>
        <v>244.23259313669178</v>
      </c>
      <c r="AA971" s="213">
        <f t="shared" si="22"/>
        <v>99.723633314865737</v>
      </c>
      <c r="AB971" s="213">
        <f t="shared" si="22"/>
        <v>158.4124533245222</v>
      </c>
      <c r="AC971" s="213">
        <f t="shared" si="22"/>
        <v>605.20228049267075</v>
      </c>
      <c r="AD971" s="213">
        <f t="shared" si="22"/>
        <v>74.658968737192907</v>
      </c>
      <c r="AE971" s="213">
        <f t="shared" si="22"/>
        <v>108.9158520578857</v>
      </c>
      <c r="AF971" s="213">
        <f t="shared" si="22"/>
        <v>88.798573875172735</v>
      </c>
    </row>
    <row r="972" spans="2:32" x14ac:dyDescent="0.25">
      <c r="B972" s="213" t="str">
        <f t="shared" si="23"/>
        <v>202190&amp;Owned</v>
      </c>
      <c r="C972" s="213">
        <v>2021</v>
      </c>
      <c r="D972" s="213" t="s">
        <v>544</v>
      </c>
      <c r="E972" s="213" t="s">
        <v>117</v>
      </c>
      <c r="F972" s="213">
        <f t="shared" si="24"/>
        <v>16.727441990537205</v>
      </c>
      <c r="G972" s="213">
        <f t="shared" si="22"/>
        <v>163.2563966543957</v>
      </c>
      <c r="H972" s="213">
        <f t="shared" si="22"/>
        <v>60.630472936356369</v>
      </c>
      <c r="I972" s="213">
        <f t="shared" si="22"/>
        <v>161.17652140685894</v>
      </c>
      <c r="J972" s="213">
        <f t="shared" si="22"/>
        <v>95.34214670404161</v>
      </c>
      <c r="K972" s="213">
        <f t="shared" si="22"/>
        <v>167.19664488634987</v>
      </c>
      <c r="L972" s="213">
        <f t="shared" si="22"/>
        <v>23.144236101412229</v>
      </c>
      <c r="M972" s="213">
        <f t="shared" si="22"/>
        <v>57.291228767908287</v>
      </c>
      <c r="N972" s="213">
        <f t="shared" si="22"/>
        <v>97.627326351152533</v>
      </c>
      <c r="O972" s="213">
        <f t="shared" si="22"/>
        <v>264.29107674392424</v>
      </c>
      <c r="P972" s="213">
        <f t="shared" si="22"/>
        <v>38.090664268232445</v>
      </c>
      <c r="Q972" s="213">
        <f t="shared" si="22"/>
        <v>67.545520538664462</v>
      </c>
      <c r="R972" s="213">
        <f t="shared" si="22"/>
        <v>142.01570005158968</v>
      </c>
      <c r="S972" s="213">
        <f t="shared" si="22"/>
        <v>61.263981132608336</v>
      </c>
      <c r="T972" s="213">
        <f t="shared" si="22"/>
        <v>78.989406416919195</v>
      </c>
      <c r="U972" s="213">
        <f t="shared" si="22"/>
        <v>25.013666828714566</v>
      </c>
      <c r="V972" s="213">
        <f t="shared" si="22"/>
        <v>66.601838882460896</v>
      </c>
      <c r="W972" s="213">
        <f t="shared" si="22"/>
        <v>126.58668589344518</v>
      </c>
      <c r="X972" s="213">
        <f t="shared" si="22"/>
        <v>18.539390377015486</v>
      </c>
      <c r="Y972" s="213">
        <f t="shared" si="22"/>
        <v>8.7189180381541682</v>
      </c>
      <c r="Z972" s="213">
        <f t="shared" si="22"/>
        <v>112.5227256754192</v>
      </c>
      <c r="AA972" s="213">
        <f t="shared" si="22"/>
        <v>60.041898819224755</v>
      </c>
      <c r="AB972" s="213">
        <f t="shared" si="22"/>
        <v>66.387607280332972</v>
      </c>
      <c r="AC972" s="213">
        <f t="shared" si="22"/>
        <v>297.02682326316676</v>
      </c>
      <c r="AD972" s="213">
        <f t="shared" si="22"/>
        <v>53.587961898911622</v>
      </c>
      <c r="AE972" s="213">
        <f t="shared" si="22"/>
        <v>41.491038087661273</v>
      </c>
      <c r="AF972" s="213">
        <f t="shared" si="22"/>
        <v>41.746661621792136</v>
      </c>
    </row>
    <row r="973" spans="2:32" x14ac:dyDescent="0.25">
      <c r="B973" s="213" t="str">
        <f t="shared" si="23"/>
        <v>202116_24Social rented</v>
      </c>
      <c r="C973" s="213">
        <v>2021</v>
      </c>
      <c r="D973" s="213" t="s">
        <v>542</v>
      </c>
      <c r="E973" s="213" t="s">
        <v>130</v>
      </c>
      <c r="F973" s="213">
        <f t="shared" si="24"/>
        <v>3.1165482592539142</v>
      </c>
      <c r="G973" s="213">
        <f t="shared" si="22"/>
        <v>64.370253321313115</v>
      </c>
      <c r="H973" s="213">
        <f t="shared" si="22"/>
        <v>12.650131971475952</v>
      </c>
      <c r="I973" s="213">
        <f t="shared" si="22"/>
        <v>30.479738079119599</v>
      </c>
      <c r="J973" s="213">
        <f t="shared" si="22"/>
        <v>6.1180959416354908</v>
      </c>
      <c r="K973" s="213">
        <f t="shared" si="22"/>
        <v>67.680168383552569</v>
      </c>
      <c r="L973" s="213">
        <f t="shared" si="22"/>
        <v>20.392259979710978</v>
      </c>
      <c r="M973" s="213">
        <f t="shared" si="22"/>
        <v>15.628804252434151</v>
      </c>
      <c r="N973" s="213">
        <f t="shared" si="22"/>
        <v>58.885089794707724</v>
      </c>
      <c r="O973" s="213">
        <f t="shared" si="22"/>
        <v>125.09865023288519</v>
      </c>
      <c r="P973" s="213">
        <f t="shared" si="22"/>
        <v>9.3099085532916757</v>
      </c>
      <c r="Q973" s="213">
        <f t="shared" si="22"/>
        <v>8.9256058379124248</v>
      </c>
      <c r="R973" s="213">
        <f t="shared" si="22"/>
        <v>128.06689456432304</v>
      </c>
      <c r="S973" s="213">
        <f t="shared" si="22"/>
        <v>2.8202348529328063</v>
      </c>
      <c r="T973" s="213">
        <f t="shared" si="22"/>
        <v>14.404223907656609</v>
      </c>
      <c r="U973" s="213">
        <f t="shared" si="22"/>
        <v>44.62781628373768</v>
      </c>
      <c r="V973" s="213">
        <f t="shared" si="22"/>
        <v>17.040393941135278</v>
      </c>
      <c r="W973" s="213">
        <f t="shared" si="22"/>
        <v>61.401193529432931</v>
      </c>
      <c r="X973" s="213">
        <f t="shared" si="22"/>
        <v>3.4807812868950787</v>
      </c>
      <c r="Y973" s="213">
        <f t="shared" si="22"/>
        <v>3.2781205177377175</v>
      </c>
      <c r="Z973" s="213">
        <f t="shared" si="22"/>
        <v>51.737513923326055</v>
      </c>
      <c r="AA973" s="213">
        <f t="shared" si="22"/>
        <v>27.128065985129172</v>
      </c>
      <c r="AB973" s="213">
        <f t="shared" si="22"/>
        <v>28.860229413117292</v>
      </c>
      <c r="AC973" s="213">
        <f t="shared" si="22"/>
        <v>167.27000969098364</v>
      </c>
      <c r="AD973" s="213">
        <f t="shared" si="22"/>
        <v>10.381396793846516</v>
      </c>
      <c r="AE973" s="213">
        <f t="shared" si="22"/>
        <v>23.101439054076767</v>
      </c>
      <c r="AF973" s="213">
        <f t="shared" si="22"/>
        <v>21.646149934429413</v>
      </c>
    </row>
    <row r="974" spans="2:32" x14ac:dyDescent="0.25">
      <c r="B974" s="213" t="str">
        <f t="shared" si="23"/>
        <v>202125_34Social rented</v>
      </c>
      <c r="C974" s="213">
        <v>2021</v>
      </c>
      <c r="D974" s="213" t="s">
        <v>123</v>
      </c>
      <c r="E974" s="213" t="s">
        <v>130</v>
      </c>
      <c r="F974" s="213">
        <f t="shared" si="24"/>
        <v>11.224868715233182</v>
      </c>
      <c r="G974" s="213">
        <f t="shared" si="22"/>
        <v>233.40041776964449</v>
      </c>
      <c r="H974" s="213">
        <f t="shared" si="22"/>
        <v>30.819968561808491</v>
      </c>
      <c r="I974" s="213">
        <f t="shared" si="22"/>
        <v>108.5986708419195</v>
      </c>
      <c r="J974" s="213">
        <f t="shared" si="22"/>
        <v>32.637359955654169</v>
      </c>
      <c r="K974" s="213">
        <f t="shared" si="22"/>
        <v>163.42329443908227</v>
      </c>
      <c r="L974" s="213">
        <f t="shared" si="22"/>
        <v>47.27939207983701</v>
      </c>
      <c r="M974" s="213">
        <f t="shared" si="22"/>
        <v>74.883914915241604</v>
      </c>
      <c r="N974" s="213">
        <f t="shared" si="22"/>
        <v>150.46403623394505</v>
      </c>
      <c r="O974" s="213">
        <f t="shared" si="22"/>
        <v>367.81665957859707</v>
      </c>
      <c r="P974" s="213">
        <f t="shared" si="22"/>
        <v>26.055286672470789</v>
      </c>
      <c r="Q974" s="213">
        <f t="shared" ref="G974:AF984" si="25">SUMIFS(Q$492:Q$923,$C$492:$C$923,$E974,$E$492:$E$923,$D974,$B$492:$B$923,$C974)</f>
        <v>39.643215242213721</v>
      </c>
      <c r="R974" s="213">
        <f t="shared" si="25"/>
        <v>212.41716799173639</v>
      </c>
      <c r="S974" s="213">
        <f t="shared" si="25"/>
        <v>19.322350812711761</v>
      </c>
      <c r="T974" s="213">
        <f t="shared" si="25"/>
        <v>68.692114982780268</v>
      </c>
      <c r="U974" s="213">
        <f t="shared" si="25"/>
        <v>115.60645480709951</v>
      </c>
      <c r="V974" s="213">
        <f t="shared" si="25"/>
        <v>62.454466180587602</v>
      </c>
      <c r="W974" s="213">
        <f t="shared" si="25"/>
        <v>151.59813174986348</v>
      </c>
      <c r="X974" s="213">
        <f t="shared" si="25"/>
        <v>22.045444915536354</v>
      </c>
      <c r="Y974" s="213">
        <f t="shared" si="25"/>
        <v>14.743236238669956</v>
      </c>
      <c r="Z974" s="213">
        <f t="shared" si="25"/>
        <v>172.28906953328101</v>
      </c>
      <c r="AA974" s="213">
        <f t="shared" si="25"/>
        <v>87.787369322593449</v>
      </c>
      <c r="AB974" s="213">
        <f t="shared" si="25"/>
        <v>111.01107014572528</v>
      </c>
      <c r="AC974" s="213">
        <f t="shared" si="25"/>
        <v>349.9756790531564</v>
      </c>
      <c r="AD974" s="213">
        <f t="shared" si="25"/>
        <v>25.611296171489592</v>
      </c>
      <c r="AE974" s="213">
        <f t="shared" si="25"/>
        <v>67.916046988062959</v>
      </c>
      <c r="AF974" s="213">
        <f t="shared" si="25"/>
        <v>47.827288903300335</v>
      </c>
    </row>
    <row r="975" spans="2:32" x14ac:dyDescent="0.25">
      <c r="B975" s="213" t="str">
        <f t="shared" si="23"/>
        <v>202135_44Social rented</v>
      </c>
      <c r="C975" s="213">
        <v>2021</v>
      </c>
      <c r="D975" s="213" t="s">
        <v>124</v>
      </c>
      <c r="E975" s="213" t="s">
        <v>130</v>
      </c>
      <c r="F975" s="213">
        <f t="shared" si="24"/>
        <v>23.454051531429887</v>
      </c>
      <c r="G975" s="213">
        <f t="shared" si="25"/>
        <v>245.77620161073278</v>
      </c>
      <c r="H975" s="213">
        <f t="shared" si="25"/>
        <v>37.701308984935167</v>
      </c>
      <c r="I975" s="213">
        <f t="shared" si="25"/>
        <v>149.37548423332626</v>
      </c>
      <c r="J975" s="213">
        <f t="shared" si="25"/>
        <v>54.600737875982034</v>
      </c>
      <c r="K975" s="213">
        <f t="shared" si="25"/>
        <v>185.38213009689537</v>
      </c>
      <c r="L975" s="213">
        <f t="shared" si="25"/>
        <v>62.642958465651887</v>
      </c>
      <c r="M975" s="213">
        <f t="shared" si="25"/>
        <v>102.89524550299522</v>
      </c>
      <c r="N975" s="213">
        <f t="shared" si="25"/>
        <v>160.81822186805883</v>
      </c>
      <c r="O975" s="213">
        <f t="shared" si="25"/>
        <v>294.43574065952356</v>
      </c>
      <c r="P975" s="213">
        <f t="shared" si="25"/>
        <v>44.497611488664006</v>
      </c>
      <c r="Q975" s="213">
        <f t="shared" si="25"/>
        <v>62.961597195547064</v>
      </c>
      <c r="R975" s="213">
        <f t="shared" si="25"/>
        <v>205.25022137561598</v>
      </c>
      <c r="S975" s="213">
        <f t="shared" si="25"/>
        <v>40.387972168450524</v>
      </c>
      <c r="T975" s="213">
        <f t="shared" si="25"/>
        <v>108.77548218345899</v>
      </c>
      <c r="U975" s="213">
        <f t="shared" si="25"/>
        <v>117.22920578466977</v>
      </c>
      <c r="V975" s="213">
        <f t="shared" si="25"/>
        <v>60.594189863669349</v>
      </c>
      <c r="W975" s="213">
        <f t="shared" si="25"/>
        <v>134.57827949713527</v>
      </c>
      <c r="X975" s="213">
        <f t="shared" si="25"/>
        <v>31.287077473180197</v>
      </c>
      <c r="Y975" s="213">
        <f t="shared" si="25"/>
        <v>22.418838493669796</v>
      </c>
      <c r="Z975" s="213">
        <f t="shared" si="25"/>
        <v>129.03266990971326</v>
      </c>
      <c r="AA975" s="213">
        <f t="shared" si="25"/>
        <v>106.26028114409525</v>
      </c>
      <c r="AB975" s="213">
        <f t="shared" si="25"/>
        <v>119.13665851589826</v>
      </c>
      <c r="AC975" s="213">
        <f t="shared" si="25"/>
        <v>406.71863284219472</v>
      </c>
      <c r="AD975" s="213">
        <f t="shared" si="25"/>
        <v>33.843174325511185</v>
      </c>
      <c r="AE975" s="213">
        <f t="shared" si="25"/>
        <v>84.832245414169961</v>
      </c>
      <c r="AF975" s="213">
        <f t="shared" si="25"/>
        <v>67.52576095610884</v>
      </c>
    </row>
    <row r="976" spans="2:32" x14ac:dyDescent="0.25">
      <c r="B976" s="213" t="str">
        <f t="shared" si="23"/>
        <v>202145_54Social rented</v>
      </c>
      <c r="C976" s="213">
        <v>2021</v>
      </c>
      <c r="D976" s="213" t="s">
        <v>125</v>
      </c>
      <c r="E976" s="213" t="s">
        <v>130</v>
      </c>
      <c r="F976" s="213">
        <f t="shared" si="24"/>
        <v>29.94112334761213</v>
      </c>
      <c r="G976" s="213">
        <f t="shared" si="25"/>
        <v>241.37587643708304</v>
      </c>
      <c r="H976" s="213">
        <f t="shared" si="25"/>
        <v>51.597207811607952</v>
      </c>
      <c r="I976" s="213">
        <f t="shared" si="25"/>
        <v>162.23719894497452</v>
      </c>
      <c r="J976" s="213">
        <f t="shared" si="25"/>
        <v>63.711320946492812</v>
      </c>
      <c r="K976" s="213">
        <f t="shared" si="25"/>
        <v>201.72759953359522</v>
      </c>
      <c r="L976" s="213">
        <f t="shared" si="25"/>
        <v>59.677558394813545</v>
      </c>
      <c r="M976" s="213">
        <f t="shared" si="25"/>
        <v>105.17829139736861</v>
      </c>
      <c r="N976" s="213">
        <f t="shared" si="25"/>
        <v>151.0747925293019</v>
      </c>
      <c r="O976" s="213">
        <f t="shared" si="25"/>
        <v>339.30759195116065</v>
      </c>
      <c r="P976" s="213">
        <f t="shared" si="25"/>
        <v>56.889044102364942</v>
      </c>
      <c r="Q976" s="213">
        <f t="shared" si="25"/>
        <v>84.578746341813456</v>
      </c>
      <c r="R976" s="213">
        <f t="shared" si="25"/>
        <v>211.22540593883508</v>
      </c>
      <c r="S976" s="213">
        <f t="shared" si="25"/>
        <v>53.013197716549129</v>
      </c>
      <c r="T976" s="213">
        <f t="shared" si="25"/>
        <v>129.76575500757525</v>
      </c>
      <c r="U976" s="213">
        <f t="shared" si="25"/>
        <v>74.910571596415934</v>
      </c>
      <c r="V976" s="213">
        <f t="shared" si="25"/>
        <v>67.845041777671639</v>
      </c>
      <c r="W976" s="213">
        <f t="shared" si="25"/>
        <v>150.06334415305787</v>
      </c>
      <c r="X976" s="213">
        <f t="shared" si="25"/>
        <v>43.146042734046937</v>
      </c>
      <c r="Y976" s="213">
        <f t="shared" si="25"/>
        <v>29.642613950067151</v>
      </c>
      <c r="Z976" s="213">
        <f t="shared" si="25"/>
        <v>141.06195547839786</v>
      </c>
      <c r="AA976" s="213">
        <f t="shared" si="25"/>
        <v>89.605459312596295</v>
      </c>
      <c r="AB976" s="213">
        <f t="shared" si="25"/>
        <v>109.78670469812515</v>
      </c>
      <c r="AC976" s="213">
        <f t="shared" si="25"/>
        <v>439.79900247079257</v>
      </c>
      <c r="AD976" s="213">
        <f t="shared" si="25"/>
        <v>50.765589327440281</v>
      </c>
      <c r="AE976" s="213">
        <f t="shared" si="25"/>
        <v>100.04017416563103</v>
      </c>
      <c r="AF976" s="213">
        <f t="shared" si="25"/>
        <v>69.665725852292852</v>
      </c>
    </row>
    <row r="977" spans="2:32" x14ac:dyDescent="0.25">
      <c r="B977" s="213" t="str">
        <f t="shared" si="23"/>
        <v>202155_64Social rented</v>
      </c>
      <c r="C977" s="213">
        <v>2021</v>
      </c>
      <c r="D977" s="213" t="s">
        <v>126</v>
      </c>
      <c r="E977" s="213" t="s">
        <v>130</v>
      </c>
      <c r="F977" s="213">
        <f t="shared" si="24"/>
        <v>32.809142242613902</v>
      </c>
      <c r="G977" s="213">
        <f t="shared" si="25"/>
        <v>206.11666270130567</v>
      </c>
      <c r="H977" s="213">
        <f t="shared" si="25"/>
        <v>53.260135534389029</v>
      </c>
      <c r="I977" s="213">
        <f t="shared" si="25"/>
        <v>126.63997841088998</v>
      </c>
      <c r="J977" s="213">
        <f t="shared" si="25"/>
        <v>74.410502915452852</v>
      </c>
      <c r="K977" s="213">
        <f t="shared" si="25"/>
        <v>166.54086553457029</v>
      </c>
      <c r="L977" s="213">
        <f t="shared" si="25"/>
        <v>60.945162279251448</v>
      </c>
      <c r="M977" s="213">
        <f t="shared" si="25"/>
        <v>99.443494097767754</v>
      </c>
      <c r="N977" s="213">
        <f t="shared" si="25"/>
        <v>135.9521154819451</v>
      </c>
      <c r="O977" s="213">
        <f t="shared" si="25"/>
        <v>362.93718716200738</v>
      </c>
      <c r="P977" s="213">
        <f t="shared" si="25"/>
        <v>61.615762805216292</v>
      </c>
      <c r="Q977" s="213">
        <f t="shared" si="25"/>
        <v>100.36185129793148</v>
      </c>
      <c r="R977" s="213">
        <f t="shared" si="25"/>
        <v>189.67542502988846</v>
      </c>
      <c r="S977" s="213">
        <f t="shared" si="25"/>
        <v>50.752123254163834</v>
      </c>
      <c r="T977" s="213">
        <f t="shared" si="25"/>
        <v>140.80945481237083</v>
      </c>
      <c r="U977" s="213">
        <f t="shared" si="25"/>
        <v>56.963786335921469</v>
      </c>
      <c r="V977" s="213">
        <f t="shared" si="25"/>
        <v>66.625472142345131</v>
      </c>
      <c r="W977" s="213">
        <f t="shared" si="25"/>
        <v>172.35615657519219</v>
      </c>
      <c r="X977" s="213">
        <f t="shared" si="25"/>
        <v>46.737069064817739</v>
      </c>
      <c r="Y977" s="213">
        <f t="shared" si="25"/>
        <v>28.72613991303524</v>
      </c>
      <c r="Z977" s="213">
        <f t="shared" si="25"/>
        <v>151.29804756975022</v>
      </c>
      <c r="AA977" s="213">
        <f t="shared" si="25"/>
        <v>91.581454600162473</v>
      </c>
      <c r="AB977" s="213">
        <f t="shared" si="25"/>
        <v>106.5335531105984</v>
      </c>
      <c r="AC977" s="213">
        <f t="shared" si="25"/>
        <v>379.93693204207347</v>
      </c>
      <c r="AD977" s="213">
        <f t="shared" si="25"/>
        <v>56.949530376732604</v>
      </c>
      <c r="AE977" s="213">
        <f t="shared" si="25"/>
        <v>100.03349539950436</v>
      </c>
      <c r="AF977" s="213">
        <f t="shared" si="25"/>
        <v>64.319769000253189</v>
      </c>
    </row>
    <row r="978" spans="2:32" x14ac:dyDescent="0.25">
      <c r="B978" s="213" t="str">
        <f t="shared" si="23"/>
        <v>202165_74Social rented</v>
      </c>
      <c r="C978" s="213">
        <v>2021</v>
      </c>
      <c r="D978" s="213" t="s">
        <v>127</v>
      </c>
      <c r="E978" s="213" t="s">
        <v>130</v>
      </c>
      <c r="F978" s="213">
        <f t="shared" si="24"/>
        <v>45.802541861026064</v>
      </c>
      <c r="G978" s="213">
        <f t="shared" si="25"/>
        <v>194.3840590809005</v>
      </c>
      <c r="H978" s="213">
        <f t="shared" si="25"/>
        <v>56.48822626683333</v>
      </c>
      <c r="I978" s="213">
        <f t="shared" si="25"/>
        <v>135.44939489112832</v>
      </c>
      <c r="J978" s="213">
        <f t="shared" si="25"/>
        <v>93.374863676998672</v>
      </c>
      <c r="K978" s="213">
        <f t="shared" si="25"/>
        <v>174.85782544188331</v>
      </c>
      <c r="L978" s="213">
        <f t="shared" si="25"/>
        <v>64.213376301410136</v>
      </c>
      <c r="M978" s="213">
        <f t="shared" si="25"/>
        <v>80.308410066318061</v>
      </c>
      <c r="N978" s="213">
        <f t="shared" si="25"/>
        <v>148.08912146113096</v>
      </c>
      <c r="O978" s="213">
        <f t="shared" si="25"/>
        <v>380.13301553836601</v>
      </c>
      <c r="P978" s="213">
        <f t="shared" si="25"/>
        <v>53.260822002917067</v>
      </c>
      <c r="Q978" s="213">
        <f t="shared" si="25"/>
        <v>91.370626719748628</v>
      </c>
      <c r="R978" s="213">
        <f t="shared" si="25"/>
        <v>167.09853184732083</v>
      </c>
      <c r="S978" s="213">
        <f t="shared" si="25"/>
        <v>69.243030320275849</v>
      </c>
      <c r="T978" s="213">
        <f t="shared" si="25"/>
        <v>139.91463520936944</v>
      </c>
      <c r="U978" s="213">
        <f t="shared" si="25"/>
        <v>65.196387603397312</v>
      </c>
      <c r="V978" s="213">
        <f t="shared" si="25"/>
        <v>65.651299546049174</v>
      </c>
      <c r="W978" s="213">
        <f t="shared" si="25"/>
        <v>185.6939527298704</v>
      </c>
      <c r="X978" s="213">
        <f t="shared" si="25"/>
        <v>34.284024049621806</v>
      </c>
      <c r="Y978" s="213">
        <f t="shared" si="25"/>
        <v>29.821395990672329</v>
      </c>
      <c r="Z978" s="213">
        <f t="shared" si="25"/>
        <v>168.60106973860192</v>
      </c>
      <c r="AA978" s="213">
        <f t="shared" si="25"/>
        <v>77.811092805302025</v>
      </c>
      <c r="AB978" s="213">
        <f t="shared" si="25"/>
        <v>127.45885911932581</v>
      </c>
      <c r="AC978" s="213">
        <f t="shared" si="25"/>
        <v>413.57024070500216</v>
      </c>
      <c r="AD978" s="213">
        <f t="shared" si="25"/>
        <v>62.0742800121401</v>
      </c>
      <c r="AE978" s="213">
        <f t="shared" si="25"/>
        <v>94.032953718606123</v>
      </c>
      <c r="AF978" s="213">
        <f t="shared" si="25"/>
        <v>76.533256495978165</v>
      </c>
    </row>
    <row r="979" spans="2:32" x14ac:dyDescent="0.25">
      <c r="B979" s="213" t="str">
        <f t="shared" si="23"/>
        <v>202175_84Social rented</v>
      </c>
      <c r="C979" s="213">
        <v>2021</v>
      </c>
      <c r="D979" s="213" t="s">
        <v>128</v>
      </c>
      <c r="E979" s="213" t="s">
        <v>130</v>
      </c>
      <c r="F979" s="213">
        <f t="shared" si="24"/>
        <v>35.817857560993872</v>
      </c>
      <c r="G979" s="213">
        <f t="shared" si="25"/>
        <v>193.88096119701925</v>
      </c>
      <c r="H979" s="213">
        <f t="shared" si="25"/>
        <v>56.564200387261451</v>
      </c>
      <c r="I979" s="213">
        <f t="shared" si="25"/>
        <v>161.22563040445189</v>
      </c>
      <c r="J979" s="213">
        <f t="shared" si="25"/>
        <v>94.373004658018061</v>
      </c>
      <c r="K979" s="213">
        <f t="shared" si="25"/>
        <v>173.81791753602795</v>
      </c>
      <c r="L979" s="213">
        <f t="shared" si="25"/>
        <v>72.442391786522606</v>
      </c>
      <c r="M979" s="213">
        <f t="shared" si="25"/>
        <v>92.21516576735867</v>
      </c>
      <c r="N979" s="213">
        <f t="shared" si="25"/>
        <v>169.57777172443602</v>
      </c>
      <c r="O979" s="213">
        <f t="shared" si="25"/>
        <v>418.57433376190903</v>
      </c>
      <c r="P979" s="213">
        <f t="shared" si="25"/>
        <v>43.955276755611038</v>
      </c>
      <c r="Q979" s="213">
        <f t="shared" si="25"/>
        <v>119.90496575785821</v>
      </c>
      <c r="R979" s="213">
        <f t="shared" si="25"/>
        <v>195.14943489328766</v>
      </c>
      <c r="S979" s="213">
        <f t="shared" si="25"/>
        <v>89.049704654676091</v>
      </c>
      <c r="T979" s="213">
        <f t="shared" si="25"/>
        <v>139.93331595239792</v>
      </c>
      <c r="U979" s="213">
        <f t="shared" si="25"/>
        <v>58.666255597312642</v>
      </c>
      <c r="V979" s="213">
        <f t="shared" si="25"/>
        <v>84.713456317373058</v>
      </c>
      <c r="W979" s="213">
        <f t="shared" si="25"/>
        <v>215.23846053085143</v>
      </c>
      <c r="X979" s="213">
        <f t="shared" si="25"/>
        <v>40.004401650265343</v>
      </c>
      <c r="Y979" s="213">
        <f t="shared" si="25"/>
        <v>28.804155405920529</v>
      </c>
      <c r="Z979" s="213">
        <f t="shared" si="25"/>
        <v>204.02854992255641</v>
      </c>
      <c r="AA979" s="213">
        <f t="shared" si="25"/>
        <v>85.860758449667699</v>
      </c>
      <c r="AB979" s="213">
        <f t="shared" si="25"/>
        <v>137.59997897393498</v>
      </c>
      <c r="AC979" s="213">
        <f t="shared" si="25"/>
        <v>442.76809390486699</v>
      </c>
      <c r="AD979" s="213">
        <f t="shared" si="25"/>
        <v>68.783310421911906</v>
      </c>
      <c r="AE979" s="213">
        <f t="shared" si="25"/>
        <v>104.22646432446413</v>
      </c>
      <c r="AF979" s="213">
        <f t="shared" si="25"/>
        <v>87.01107318354596</v>
      </c>
    </row>
    <row r="980" spans="2:32" x14ac:dyDescent="0.25">
      <c r="B980" s="213" t="str">
        <f t="shared" si="23"/>
        <v>202185_89Social rented</v>
      </c>
      <c r="C980" s="213">
        <v>2021</v>
      </c>
      <c r="D980" s="213" t="s">
        <v>543</v>
      </c>
      <c r="E980" s="213" t="s">
        <v>130</v>
      </c>
      <c r="F980" s="213">
        <f t="shared" si="24"/>
        <v>10.155633093733574</v>
      </c>
      <c r="G980" s="213">
        <f t="shared" si="25"/>
        <v>59.718924663598081</v>
      </c>
      <c r="H980" s="213">
        <f t="shared" si="25"/>
        <v>14.931052411420895</v>
      </c>
      <c r="I980" s="213">
        <f t="shared" si="25"/>
        <v>53.681094250343811</v>
      </c>
      <c r="J980" s="213">
        <f t="shared" si="25"/>
        <v>25.486918537216059</v>
      </c>
      <c r="K980" s="213">
        <f t="shared" si="25"/>
        <v>51.332534399828461</v>
      </c>
      <c r="L980" s="213">
        <f t="shared" si="25"/>
        <v>18.37724705193741</v>
      </c>
      <c r="M980" s="213">
        <f t="shared" si="25"/>
        <v>22.315426367884083</v>
      </c>
      <c r="N980" s="213">
        <f t="shared" si="25"/>
        <v>52.536700076625813</v>
      </c>
      <c r="O980" s="213">
        <f t="shared" si="25"/>
        <v>97.053589550297104</v>
      </c>
      <c r="P980" s="213">
        <f t="shared" si="25"/>
        <v>10.895818234081776</v>
      </c>
      <c r="Q980" s="213">
        <f t="shared" si="25"/>
        <v>31.012858996316826</v>
      </c>
      <c r="R980" s="213">
        <f t="shared" si="25"/>
        <v>55.051270239303363</v>
      </c>
      <c r="S980" s="213">
        <f t="shared" si="25"/>
        <v>27.691716449213903</v>
      </c>
      <c r="T980" s="213">
        <f t="shared" si="25"/>
        <v>32.957677978824144</v>
      </c>
      <c r="U980" s="213">
        <f t="shared" si="25"/>
        <v>17.304466653527676</v>
      </c>
      <c r="V980" s="213">
        <f t="shared" si="25"/>
        <v>21.117177480625571</v>
      </c>
      <c r="W980" s="213">
        <f t="shared" si="25"/>
        <v>58.517621161051657</v>
      </c>
      <c r="X980" s="213">
        <f t="shared" si="25"/>
        <v>10.035696210149361</v>
      </c>
      <c r="Y980" s="213">
        <f t="shared" si="25"/>
        <v>9.456042040100316</v>
      </c>
      <c r="Z980" s="213">
        <f t="shared" si="25"/>
        <v>50.838731879755962</v>
      </c>
      <c r="AA980" s="213">
        <f t="shared" si="25"/>
        <v>20.148481459382431</v>
      </c>
      <c r="AB980" s="213">
        <f t="shared" si="25"/>
        <v>37.273544540376861</v>
      </c>
      <c r="AC980" s="213">
        <f t="shared" si="25"/>
        <v>142.40063634182249</v>
      </c>
      <c r="AD980" s="213">
        <f t="shared" si="25"/>
        <v>15.084336554690131</v>
      </c>
      <c r="AE980" s="213">
        <f t="shared" si="25"/>
        <v>22.005706700359656</v>
      </c>
      <c r="AF980" s="213">
        <f t="shared" si="25"/>
        <v>20.893796724918431</v>
      </c>
    </row>
    <row r="981" spans="2:32" x14ac:dyDescent="0.25">
      <c r="B981" s="213" t="str">
        <f t="shared" si="23"/>
        <v>202190&amp;Social rented</v>
      </c>
      <c r="C981" s="213">
        <v>2021</v>
      </c>
      <c r="D981" s="213" t="s">
        <v>544</v>
      </c>
      <c r="E981" s="213" t="s">
        <v>130</v>
      </c>
      <c r="F981" s="213">
        <f t="shared" si="24"/>
        <v>3.1710584761240912</v>
      </c>
      <c r="G981" s="213">
        <f t="shared" si="25"/>
        <v>30.948879134374593</v>
      </c>
      <c r="H981" s="213">
        <f t="shared" si="25"/>
        <v>11.493853945212258</v>
      </c>
      <c r="I981" s="213">
        <f t="shared" si="25"/>
        <v>30.55459254610167</v>
      </c>
      <c r="J981" s="213">
        <f t="shared" si="25"/>
        <v>18.074223339632589</v>
      </c>
      <c r="K981" s="213">
        <f t="shared" si="25"/>
        <v>31.695840777466202</v>
      </c>
      <c r="L981" s="213">
        <f t="shared" si="25"/>
        <v>5.4457064269545432</v>
      </c>
      <c r="M981" s="213">
        <f t="shared" si="25"/>
        <v>11.575302887037532</v>
      </c>
      <c r="N981" s="213">
        <f t="shared" si="25"/>
        <v>22.971151703919034</v>
      </c>
      <c r="O981" s="213">
        <f t="shared" si="25"/>
        <v>55.014046308210823</v>
      </c>
      <c r="P981" s="213">
        <f t="shared" si="25"/>
        <v>7.6959594959887614</v>
      </c>
      <c r="Q981" s="213">
        <f t="shared" si="25"/>
        <v>13.647112755515113</v>
      </c>
      <c r="R981" s="213">
        <f t="shared" si="25"/>
        <v>28.693305732214274</v>
      </c>
      <c r="S981" s="213">
        <f t="shared" si="25"/>
        <v>14.415064482266915</v>
      </c>
      <c r="T981" s="213">
        <f t="shared" si="25"/>
        <v>15.959272017836453</v>
      </c>
      <c r="U981" s="213">
        <f t="shared" si="25"/>
        <v>5.8855727885751561</v>
      </c>
      <c r="V981" s="213">
        <f t="shared" si="25"/>
        <v>13.45644829894098</v>
      </c>
      <c r="W981" s="213">
        <f t="shared" si="25"/>
        <v>26.34990891687389</v>
      </c>
      <c r="X981" s="213">
        <f t="shared" si="25"/>
        <v>3.7457576590710331</v>
      </c>
      <c r="Y981" s="213">
        <f t="shared" si="25"/>
        <v>2.0515115637611756</v>
      </c>
      <c r="Z981" s="213">
        <f t="shared" si="25"/>
        <v>23.422396689660175</v>
      </c>
      <c r="AA981" s="213">
        <f t="shared" si="25"/>
        <v>12.131057051698184</v>
      </c>
      <c r="AB981" s="213">
        <f t="shared" si="25"/>
        <v>15.620624420374954</v>
      </c>
      <c r="AC981" s="213">
        <f t="shared" si="25"/>
        <v>69.88871325605858</v>
      </c>
      <c r="AD981" s="213">
        <f t="shared" si="25"/>
        <v>10.827083018096982</v>
      </c>
      <c r="AE981" s="213">
        <f t="shared" si="25"/>
        <v>8.3829818855502349</v>
      </c>
      <c r="AF981" s="213">
        <f t="shared" si="25"/>
        <v>9.8227507920997255</v>
      </c>
    </row>
    <row r="982" spans="2:32" x14ac:dyDescent="0.25">
      <c r="B982" s="213" t="str">
        <f t="shared" si="23"/>
        <v>202116_24HB in PRS</v>
      </c>
      <c r="C982" s="213">
        <v>2021</v>
      </c>
      <c r="D982" s="213" t="s">
        <v>542</v>
      </c>
      <c r="E982" s="213" t="s">
        <v>545</v>
      </c>
      <c r="F982" s="213">
        <f t="shared" si="24"/>
        <v>0.86811726667247147</v>
      </c>
      <c r="G982" s="213">
        <f t="shared" si="25"/>
        <v>11.339001126082263</v>
      </c>
      <c r="H982" s="213">
        <f t="shared" si="25"/>
        <v>3.8487839745074397</v>
      </c>
      <c r="I982" s="213">
        <f t="shared" si="25"/>
        <v>5.1363776612798677</v>
      </c>
      <c r="J982" s="213">
        <f t="shared" si="25"/>
        <v>1.2917392698418528</v>
      </c>
      <c r="K982" s="213">
        <f t="shared" si="25"/>
        <v>17.770389773327718</v>
      </c>
      <c r="L982" s="213">
        <f t="shared" si="25"/>
        <v>3.0785472652856289</v>
      </c>
      <c r="M982" s="213">
        <f t="shared" si="25"/>
        <v>0.86482580900468364</v>
      </c>
      <c r="N982" s="213">
        <f t="shared" si="25"/>
        <v>5.3955376197107139</v>
      </c>
      <c r="O982" s="213">
        <f t="shared" si="25"/>
        <v>38.946914910399187</v>
      </c>
      <c r="P982" s="213">
        <f t="shared" si="25"/>
        <v>0.6446585829944711</v>
      </c>
      <c r="Q982" s="213">
        <f t="shared" si="25"/>
        <v>0.47631023425871433</v>
      </c>
      <c r="R982" s="213">
        <f t="shared" si="25"/>
        <v>8.4703714051264924</v>
      </c>
      <c r="S982" s="213">
        <f t="shared" si="25"/>
        <v>0.41794642595369225</v>
      </c>
      <c r="T982" s="213">
        <f t="shared" si="25"/>
        <v>0.84704393073988937</v>
      </c>
      <c r="U982" s="213">
        <f t="shared" si="25"/>
        <v>5.4522652216354341</v>
      </c>
      <c r="V982" s="213">
        <f t="shared" si="25"/>
        <v>0.92538299199127461</v>
      </c>
      <c r="W982" s="213">
        <f t="shared" si="25"/>
        <v>12.301123676638838</v>
      </c>
      <c r="X982" s="213">
        <f t="shared" si="25"/>
        <v>0.45601247464614114</v>
      </c>
      <c r="Y982" s="213">
        <f t="shared" si="25"/>
        <v>0.45053427475811808</v>
      </c>
      <c r="Z982" s="213">
        <f t="shared" si="25"/>
        <v>12.193275386703771</v>
      </c>
      <c r="AA982" s="213">
        <f t="shared" si="25"/>
        <v>1.1396089912902885</v>
      </c>
      <c r="AB982" s="213">
        <f t="shared" si="25"/>
        <v>4.9572828651818348</v>
      </c>
      <c r="AC982" s="213">
        <f t="shared" si="25"/>
        <v>31.28425407537296</v>
      </c>
      <c r="AD982" s="213">
        <f t="shared" si="25"/>
        <v>0.93554973370135286</v>
      </c>
      <c r="AE982" s="213">
        <f t="shared" si="25"/>
        <v>1.6454255992761468</v>
      </c>
      <c r="AF982" s="213">
        <f t="shared" si="25"/>
        <v>2.0116564158904215</v>
      </c>
    </row>
    <row r="983" spans="2:32" x14ac:dyDescent="0.25">
      <c r="B983" s="213" t="str">
        <f t="shared" si="23"/>
        <v>202125_34HB in PRS</v>
      </c>
      <c r="C983" s="213">
        <v>2021</v>
      </c>
      <c r="D983" s="213" t="s">
        <v>123</v>
      </c>
      <c r="E983" s="213" t="s">
        <v>545</v>
      </c>
      <c r="F983" s="213">
        <f t="shared" si="24"/>
        <v>5.6828024758793481</v>
      </c>
      <c r="G983" s="213">
        <f t="shared" si="25"/>
        <v>80.685619064179974</v>
      </c>
      <c r="H983" s="213">
        <f t="shared" si="25"/>
        <v>16.116983273731901</v>
      </c>
      <c r="I983" s="213">
        <f t="shared" si="25"/>
        <v>35.91494072237348</v>
      </c>
      <c r="J983" s="213">
        <f t="shared" si="25"/>
        <v>13.523170606704099</v>
      </c>
      <c r="K983" s="213">
        <f t="shared" si="25"/>
        <v>81.04128467214268</v>
      </c>
      <c r="L983" s="213">
        <f t="shared" si="25"/>
        <v>18.18828961644288</v>
      </c>
      <c r="M983" s="213">
        <f t="shared" si="25"/>
        <v>9.4730422286853297</v>
      </c>
      <c r="N983" s="213">
        <f t="shared" si="25"/>
        <v>35.131897076290599</v>
      </c>
      <c r="O983" s="213">
        <f t="shared" si="25"/>
        <v>169.71499544679759</v>
      </c>
      <c r="P983" s="213">
        <f t="shared" si="25"/>
        <v>4.1245659489183506</v>
      </c>
      <c r="Q983" s="213">
        <f t="shared" si="25"/>
        <v>4.8363655787062187</v>
      </c>
      <c r="R983" s="213">
        <f t="shared" si="25"/>
        <v>32.118350369003345</v>
      </c>
      <c r="S983" s="213">
        <f t="shared" si="25"/>
        <v>7.2968398402150871</v>
      </c>
      <c r="T983" s="213">
        <f t="shared" si="25"/>
        <v>9.2346619421357712</v>
      </c>
      <c r="U983" s="213">
        <f t="shared" si="25"/>
        <v>35.99091858122209</v>
      </c>
      <c r="V983" s="213">
        <f t="shared" si="25"/>
        <v>7.7536005866683686</v>
      </c>
      <c r="W983" s="213">
        <f t="shared" si="25"/>
        <v>48.963902804435591</v>
      </c>
      <c r="X983" s="213">
        <f t="shared" si="25"/>
        <v>6.6026290457351724</v>
      </c>
      <c r="Y983" s="213">
        <f t="shared" si="25"/>
        <v>5.1633938734185749</v>
      </c>
      <c r="Z983" s="213">
        <f t="shared" si="25"/>
        <v>65.461621382901768</v>
      </c>
      <c r="AA983" s="213">
        <f t="shared" si="25"/>
        <v>8.4307674675476107</v>
      </c>
      <c r="AB983" s="213">
        <f t="shared" si="25"/>
        <v>48.590315804480767</v>
      </c>
      <c r="AC983" s="213">
        <f t="shared" si="25"/>
        <v>166.79579509582541</v>
      </c>
      <c r="AD983" s="213">
        <f t="shared" si="25"/>
        <v>5.2764361751982163</v>
      </c>
      <c r="AE983" s="213">
        <f t="shared" si="25"/>
        <v>11.058842115468261</v>
      </c>
      <c r="AF983" s="213">
        <f t="shared" si="25"/>
        <v>11.326309338131425</v>
      </c>
    </row>
    <row r="984" spans="2:32" x14ac:dyDescent="0.25">
      <c r="B984" s="213" t="str">
        <f t="shared" si="23"/>
        <v>202135_44HB in PRS</v>
      </c>
      <c r="C984" s="213">
        <v>2021</v>
      </c>
      <c r="D984" s="213" t="s">
        <v>124</v>
      </c>
      <c r="E984" s="213" t="s">
        <v>545</v>
      </c>
      <c r="F984" s="213">
        <f t="shared" si="24"/>
        <v>12.072761507859518</v>
      </c>
      <c r="G984" s="213">
        <f t="shared" si="25"/>
        <v>87.999062623343875</v>
      </c>
      <c r="H984" s="213">
        <f t="shared" si="25"/>
        <v>20.143341536912992</v>
      </c>
      <c r="I984" s="213">
        <f t="shared" si="25"/>
        <v>51.165082857420998</v>
      </c>
      <c r="J984" s="213">
        <f t="shared" si="25"/>
        <v>23.431804170235203</v>
      </c>
      <c r="K984" s="213">
        <f t="shared" si="25"/>
        <v>93.16951880004261</v>
      </c>
      <c r="L984" s="213">
        <f t="shared" ref="G984:AF993" si="26">SUMIFS(L$492:L$923,$C$492:$C$923,$E984,$E$492:$E$923,$D984,$B$492:$B$923,$C984)</f>
        <v>24.362438460836803</v>
      </c>
      <c r="M984" s="213">
        <f t="shared" si="26"/>
        <v>17.094525053429464</v>
      </c>
      <c r="N984" s="213">
        <f t="shared" si="26"/>
        <v>37.960564992996311</v>
      </c>
      <c r="O984" s="213">
        <f t="shared" si="26"/>
        <v>171.58736877783429</v>
      </c>
      <c r="P984" s="213">
        <f t="shared" si="26"/>
        <v>9.250812856132054</v>
      </c>
      <c r="Q984" s="213">
        <f t="shared" si="26"/>
        <v>10.087575236584325</v>
      </c>
      <c r="R984" s="213">
        <f t="shared" si="26"/>
        <v>40.757548158698484</v>
      </c>
      <c r="S984" s="213">
        <f t="shared" si="26"/>
        <v>15.418971907547707</v>
      </c>
      <c r="T984" s="213">
        <f t="shared" si="26"/>
        <v>19.204629352694685</v>
      </c>
      <c r="U984" s="213">
        <f t="shared" si="26"/>
        <v>36.895651904912384</v>
      </c>
      <c r="V984" s="213">
        <f t="shared" si="26"/>
        <v>9.8794258789771909</v>
      </c>
      <c r="W984" s="213">
        <f t="shared" si="26"/>
        <v>50.45433595211329</v>
      </c>
      <c r="X984" s="213">
        <f t="shared" si="26"/>
        <v>11.801562411867666</v>
      </c>
      <c r="Y984" s="213">
        <f t="shared" si="26"/>
        <v>7.9375058181187388</v>
      </c>
      <c r="Z984" s="213">
        <f t="shared" si="26"/>
        <v>56.907572572441779</v>
      </c>
      <c r="AA984" s="213">
        <f t="shared" si="26"/>
        <v>13.401914282430615</v>
      </c>
      <c r="AB984" s="213">
        <f t="shared" si="26"/>
        <v>52.71781057030698</v>
      </c>
      <c r="AC984" s="213">
        <f t="shared" si="26"/>
        <v>195.72864170173986</v>
      </c>
      <c r="AD984" s="213">
        <f t="shared" si="26"/>
        <v>9.1567429128980535</v>
      </c>
      <c r="AE984" s="213">
        <f t="shared" si="26"/>
        <v>18.140907935220174</v>
      </c>
      <c r="AF984" s="213">
        <f t="shared" si="26"/>
        <v>16.166300971292888</v>
      </c>
    </row>
    <row r="985" spans="2:32" x14ac:dyDescent="0.25">
      <c r="B985" s="213" t="str">
        <f t="shared" si="23"/>
        <v>202145_54HB in PRS</v>
      </c>
      <c r="C985" s="213">
        <v>2021</v>
      </c>
      <c r="D985" s="213" t="s">
        <v>125</v>
      </c>
      <c r="E985" s="213" t="s">
        <v>545</v>
      </c>
      <c r="F985" s="213">
        <f t="shared" si="24"/>
        <v>9.1810166539463474</v>
      </c>
      <c r="G985" s="213">
        <f t="shared" si="26"/>
        <v>48.140227021100124</v>
      </c>
      <c r="H985" s="213">
        <f t="shared" si="26"/>
        <v>16.767345310300545</v>
      </c>
      <c r="I985" s="213">
        <f t="shared" si="26"/>
        <v>30.95429003264265</v>
      </c>
      <c r="J985" s="213">
        <f t="shared" si="26"/>
        <v>15.229999152139458</v>
      </c>
      <c r="K985" s="213">
        <f t="shared" si="26"/>
        <v>59.556478280636988</v>
      </c>
      <c r="L985" s="213">
        <f t="shared" si="26"/>
        <v>18.251501481699052</v>
      </c>
      <c r="M985" s="213">
        <f t="shared" si="26"/>
        <v>15.645247748218736</v>
      </c>
      <c r="N985" s="213">
        <f t="shared" si="26"/>
        <v>28.043258478308086</v>
      </c>
      <c r="O985" s="213">
        <f t="shared" si="26"/>
        <v>183.57395551182316</v>
      </c>
      <c r="P985" s="213">
        <f t="shared" si="26"/>
        <v>10.589280043108738</v>
      </c>
      <c r="Q985" s="213">
        <f t="shared" si="26"/>
        <v>12.132963630509678</v>
      </c>
      <c r="R985" s="213">
        <f t="shared" si="26"/>
        <v>37.554775617634363</v>
      </c>
      <c r="S985" s="213">
        <f t="shared" si="26"/>
        <v>15.915725009922783</v>
      </c>
      <c r="T985" s="213">
        <f t="shared" si="26"/>
        <v>20.513020423859054</v>
      </c>
      <c r="U985" s="213">
        <f t="shared" si="26"/>
        <v>18.540503889042331</v>
      </c>
      <c r="V985" s="213">
        <f t="shared" si="26"/>
        <v>9.9040640435477414</v>
      </c>
      <c r="W985" s="213">
        <f t="shared" si="26"/>
        <v>52.230098409639027</v>
      </c>
      <c r="X985" s="213">
        <f t="shared" si="26"/>
        <v>13.041354138822479</v>
      </c>
      <c r="Y985" s="213">
        <f t="shared" si="26"/>
        <v>8.2532785519717002</v>
      </c>
      <c r="Z985" s="213">
        <f t="shared" si="26"/>
        <v>57.756780688008007</v>
      </c>
      <c r="AA985" s="213">
        <f t="shared" si="26"/>
        <v>10.118705298383592</v>
      </c>
      <c r="AB985" s="213">
        <f t="shared" si="26"/>
        <v>37.214540579226671</v>
      </c>
      <c r="AC985" s="213">
        <f t="shared" si="26"/>
        <v>158.1124379438138</v>
      </c>
      <c r="AD985" s="213">
        <f t="shared" si="26"/>
        <v>11.938968376263039</v>
      </c>
      <c r="AE985" s="213">
        <f t="shared" si="26"/>
        <v>19.154335844838325</v>
      </c>
      <c r="AF985" s="213">
        <f t="shared" si="26"/>
        <v>13.115939234692922</v>
      </c>
    </row>
    <row r="986" spans="2:32" x14ac:dyDescent="0.25">
      <c r="B986" s="213" t="str">
        <f t="shared" si="23"/>
        <v>202155_64HB in PRS</v>
      </c>
      <c r="C986" s="213">
        <v>2021</v>
      </c>
      <c r="D986" s="213" t="s">
        <v>126</v>
      </c>
      <c r="E986" s="213" t="s">
        <v>545</v>
      </c>
      <c r="F986" s="213">
        <f t="shared" si="24"/>
        <v>7.7871774173851751</v>
      </c>
      <c r="G986" s="213">
        <f t="shared" si="26"/>
        <v>31.38407436576615</v>
      </c>
      <c r="H986" s="213">
        <f t="shared" si="26"/>
        <v>13.752948013748028</v>
      </c>
      <c r="I986" s="213">
        <f t="shared" si="26"/>
        <v>18.4468912564109</v>
      </c>
      <c r="J986" s="213">
        <f t="shared" si="26"/>
        <v>13.579990348426286</v>
      </c>
      <c r="K986" s="213">
        <f t="shared" si="26"/>
        <v>37.365391122637639</v>
      </c>
      <c r="L986" s="213">
        <f t="shared" si="26"/>
        <v>15.011312425910676</v>
      </c>
      <c r="M986" s="213">
        <f t="shared" si="26"/>
        <v>13.206556987298523</v>
      </c>
      <c r="N986" s="213">
        <f t="shared" si="26"/>
        <v>20.32423991079126</v>
      </c>
      <c r="O986" s="213">
        <f t="shared" si="26"/>
        <v>130.41067582301679</v>
      </c>
      <c r="P986" s="213">
        <f t="shared" si="26"/>
        <v>10.22915063990887</v>
      </c>
      <c r="Q986" s="213">
        <f t="shared" si="26"/>
        <v>12.853790493287191</v>
      </c>
      <c r="R986" s="213">
        <f t="shared" si="26"/>
        <v>30.108352013075177</v>
      </c>
      <c r="S986" s="213">
        <f t="shared" si="26"/>
        <v>12.271241862924755</v>
      </c>
      <c r="T986" s="213">
        <f t="shared" si="26"/>
        <v>19.872762050580913</v>
      </c>
      <c r="U986" s="213">
        <f t="shared" si="26"/>
        <v>11.354529565387484</v>
      </c>
      <c r="V986" s="213">
        <f t="shared" si="26"/>
        <v>8.6834543686681585</v>
      </c>
      <c r="W986" s="213">
        <f t="shared" si="26"/>
        <v>40.057098687256754</v>
      </c>
      <c r="X986" s="213">
        <f t="shared" si="26"/>
        <v>14.17018714007248</v>
      </c>
      <c r="Y986" s="213">
        <f t="shared" si="26"/>
        <v>6.4413834170633111</v>
      </c>
      <c r="Z986" s="213">
        <f t="shared" si="26"/>
        <v>41.364984643542762</v>
      </c>
      <c r="AA986" s="213">
        <f t="shared" si="26"/>
        <v>9.2332568168688454</v>
      </c>
      <c r="AB986" s="213">
        <f t="shared" si="26"/>
        <v>29.670136037594094</v>
      </c>
      <c r="AC986" s="213">
        <f t="shared" si="26"/>
        <v>114.76413847677701</v>
      </c>
      <c r="AD986" s="213">
        <f t="shared" si="26"/>
        <v>12.094593827676093</v>
      </c>
      <c r="AE986" s="213">
        <f t="shared" si="26"/>
        <v>17.047358652820677</v>
      </c>
      <c r="AF986" s="213">
        <f t="shared" si="26"/>
        <v>9.7525139462518791</v>
      </c>
    </row>
    <row r="987" spans="2:32" x14ac:dyDescent="0.25">
      <c r="B987" s="213" t="str">
        <f t="shared" si="23"/>
        <v>202165_74HB in PRS</v>
      </c>
      <c r="C987" s="213">
        <v>2021</v>
      </c>
      <c r="D987" s="213" t="s">
        <v>127</v>
      </c>
      <c r="E987" s="213" t="s">
        <v>545</v>
      </c>
      <c r="F987" s="213">
        <f t="shared" si="24"/>
        <v>13.578295322872107</v>
      </c>
      <c r="G987" s="213">
        <f t="shared" si="26"/>
        <v>36.441929087925431</v>
      </c>
      <c r="H987" s="213">
        <f t="shared" si="26"/>
        <v>18.291004188751376</v>
      </c>
      <c r="I987" s="213">
        <f t="shared" si="26"/>
        <v>24.292595506575815</v>
      </c>
      <c r="J987" s="213">
        <f t="shared" si="26"/>
        <v>20.981652604448112</v>
      </c>
      <c r="K987" s="213">
        <f t="shared" si="26"/>
        <v>48.862054983770904</v>
      </c>
      <c r="L987" s="213">
        <f t="shared" si="26"/>
        <v>9.9978886169571979</v>
      </c>
      <c r="M987" s="213">
        <f t="shared" si="26"/>
        <v>16.165111492698998</v>
      </c>
      <c r="N987" s="213">
        <f t="shared" si="26"/>
        <v>13.994418658441631</v>
      </c>
      <c r="O987" s="213">
        <f t="shared" si="26"/>
        <v>106.91344850876054</v>
      </c>
      <c r="P987" s="213">
        <f t="shared" si="26"/>
        <v>13.415504379127462</v>
      </c>
      <c r="Q987" s="213">
        <f t="shared" si="26"/>
        <v>17.736731805418888</v>
      </c>
      <c r="R987" s="213">
        <f t="shared" si="26"/>
        <v>40.202493964007942</v>
      </c>
      <c r="S987" s="213">
        <f t="shared" si="26"/>
        <v>10.583120192658667</v>
      </c>
      <c r="T987" s="213">
        <f t="shared" si="26"/>
        <v>29.929123767214087</v>
      </c>
      <c r="U987" s="213">
        <f t="shared" si="26"/>
        <v>8.2148037423636779</v>
      </c>
      <c r="V987" s="213">
        <f t="shared" si="26"/>
        <v>12.968806074315875</v>
      </c>
      <c r="W987" s="213">
        <f t="shared" si="26"/>
        <v>33.700001275904384</v>
      </c>
      <c r="X987" s="213">
        <f t="shared" si="26"/>
        <v>16.187003014811928</v>
      </c>
      <c r="Y987" s="213">
        <f t="shared" si="26"/>
        <v>4.2270093811858489</v>
      </c>
      <c r="Z987" s="213">
        <f t="shared" si="26"/>
        <v>35.994764516967777</v>
      </c>
      <c r="AA987" s="213">
        <f t="shared" si="26"/>
        <v>11.890314313613464</v>
      </c>
      <c r="AB987" s="213">
        <f t="shared" si="26"/>
        <v>22.567010748428565</v>
      </c>
      <c r="AC987" s="213">
        <f t="shared" si="26"/>
        <v>79.64866124646899</v>
      </c>
      <c r="AD987" s="213">
        <f t="shared" si="26"/>
        <v>20.262343317137784</v>
      </c>
      <c r="AE987" s="213">
        <f t="shared" si="26"/>
        <v>24.363185960471959</v>
      </c>
      <c r="AF987" s="213">
        <f t="shared" si="26"/>
        <v>7.3354313928531809</v>
      </c>
    </row>
    <row r="988" spans="2:32" x14ac:dyDescent="0.25">
      <c r="B988" s="213" t="str">
        <f t="shared" si="23"/>
        <v>202175_84HB in PRS</v>
      </c>
      <c r="C988" s="213">
        <v>2021</v>
      </c>
      <c r="D988" s="213" t="s">
        <v>128</v>
      </c>
      <c r="E988" s="213" t="s">
        <v>545</v>
      </c>
      <c r="F988" s="213">
        <f t="shared" si="24"/>
        <v>7.7834923800279707</v>
      </c>
      <c r="G988" s="213">
        <f t="shared" si="26"/>
        <v>26.643735018349076</v>
      </c>
      <c r="H988" s="213">
        <f t="shared" si="26"/>
        <v>13.425809879821365</v>
      </c>
      <c r="I988" s="213">
        <f t="shared" si="26"/>
        <v>21.195817087130319</v>
      </c>
      <c r="J988" s="213">
        <f t="shared" si="26"/>
        <v>15.544498788605837</v>
      </c>
      <c r="K988" s="213">
        <f t="shared" si="26"/>
        <v>35.604134014961417</v>
      </c>
      <c r="L988" s="213">
        <f t="shared" si="26"/>
        <v>8.4719933296988348</v>
      </c>
      <c r="M988" s="213">
        <f t="shared" si="26"/>
        <v>16.596247956989188</v>
      </c>
      <c r="N988" s="213">
        <f t="shared" si="26"/>
        <v>12.036789498090057</v>
      </c>
      <c r="O988" s="213">
        <f t="shared" si="26"/>
        <v>88.380454162666879</v>
      </c>
      <c r="P988" s="213">
        <f t="shared" si="26"/>
        <v>9.8908929555712124</v>
      </c>
      <c r="Q988" s="213">
        <f t="shared" si="26"/>
        <v>20.81105283690729</v>
      </c>
      <c r="R988" s="213">
        <f t="shared" si="26"/>
        <v>41.97272737527986</v>
      </c>
      <c r="S988" s="213">
        <f t="shared" si="26"/>
        <v>10.223042864375772</v>
      </c>
      <c r="T988" s="213">
        <f t="shared" si="26"/>
        <v>26.763436073110011</v>
      </c>
      <c r="U988" s="213">
        <f t="shared" si="26"/>
        <v>5.5522890223977406</v>
      </c>
      <c r="V988" s="213">
        <f t="shared" si="26"/>
        <v>14.962320641105045</v>
      </c>
      <c r="W988" s="213">
        <f t="shared" si="26"/>
        <v>29.275478930776508</v>
      </c>
      <c r="X988" s="213">
        <f t="shared" si="26"/>
        <v>16.91537307099534</v>
      </c>
      <c r="Y988" s="213">
        <f t="shared" si="26"/>
        <v>3.0666938566805966</v>
      </c>
      <c r="Z988" s="213">
        <f t="shared" si="26"/>
        <v>32.645395076184265</v>
      </c>
      <c r="AA988" s="213">
        <f t="shared" si="26"/>
        <v>11.731037630892288</v>
      </c>
      <c r="AB988" s="213">
        <f t="shared" si="26"/>
        <v>18.309422534062367</v>
      </c>
      <c r="AC988" s="213">
        <f t="shared" si="26"/>
        <v>64.149961213968368</v>
      </c>
      <c r="AD988" s="213">
        <f t="shared" si="26"/>
        <v>20.076105495240686</v>
      </c>
      <c r="AE988" s="213">
        <f t="shared" si="26"/>
        <v>24.114754760430383</v>
      </c>
      <c r="AF988" s="213">
        <f t="shared" si="26"/>
        <v>6.2641194057714396</v>
      </c>
    </row>
    <row r="989" spans="2:32" x14ac:dyDescent="0.25">
      <c r="B989" s="213" t="str">
        <f t="shared" si="23"/>
        <v>202185_89HB in PRS</v>
      </c>
      <c r="C989" s="213">
        <v>2021</v>
      </c>
      <c r="D989" s="213" t="s">
        <v>543</v>
      </c>
      <c r="E989" s="213" t="s">
        <v>545</v>
      </c>
      <c r="F989" s="213">
        <f t="shared" si="24"/>
        <v>3.0309052869176831</v>
      </c>
      <c r="G989" s="213">
        <f t="shared" si="26"/>
        <v>11.27099829728186</v>
      </c>
      <c r="H989" s="213">
        <f t="shared" si="26"/>
        <v>4.8672059614243128</v>
      </c>
      <c r="I989" s="213">
        <f t="shared" si="26"/>
        <v>9.6923235400288341</v>
      </c>
      <c r="J989" s="213">
        <f t="shared" si="26"/>
        <v>5.7654967995642821</v>
      </c>
      <c r="K989" s="213">
        <f t="shared" si="26"/>
        <v>14.440726909038904</v>
      </c>
      <c r="L989" s="213">
        <f t="shared" si="26"/>
        <v>2.3791776688348247</v>
      </c>
      <c r="M989" s="213">
        <f t="shared" si="26"/>
        <v>4.2141745718734587</v>
      </c>
      <c r="N989" s="213">
        <f t="shared" si="26"/>
        <v>4.1281752757204231</v>
      </c>
      <c r="O989" s="213">
        <f t="shared" si="26"/>
        <v>22.378593464213651</v>
      </c>
      <c r="P989" s="213">
        <f t="shared" si="26"/>
        <v>2.5748305119829404</v>
      </c>
      <c r="Q989" s="213">
        <f t="shared" si="26"/>
        <v>5.6480490117704383</v>
      </c>
      <c r="R989" s="213">
        <f t="shared" si="26"/>
        <v>12.42617204379291</v>
      </c>
      <c r="S989" s="213">
        <f t="shared" si="26"/>
        <v>3.5192585225548276</v>
      </c>
      <c r="T989" s="213">
        <f t="shared" si="26"/>
        <v>6.6141969167514381</v>
      </c>
      <c r="U989" s="213">
        <f t="shared" si="26"/>
        <v>1.8129904232097793</v>
      </c>
      <c r="V989" s="213">
        <f t="shared" si="26"/>
        <v>3.9136519091567883</v>
      </c>
      <c r="W989" s="213">
        <f t="shared" si="26"/>
        <v>8.680336917918666</v>
      </c>
      <c r="X989" s="213">
        <f t="shared" si="26"/>
        <v>4.4869573081527641</v>
      </c>
      <c r="Y989" s="213">
        <f t="shared" si="26"/>
        <v>1.1144953705762808</v>
      </c>
      <c r="Z989" s="213">
        <f t="shared" si="26"/>
        <v>8.8713861315458669</v>
      </c>
      <c r="AA989" s="213">
        <f t="shared" si="26"/>
        <v>2.8885759905588642</v>
      </c>
      <c r="AB989" s="213">
        <f t="shared" si="26"/>
        <v>5.490483243129467</v>
      </c>
      <c r="AC989" s="213">
        <f t="shared" si="26"/>
        <v>22.839448190186108</v>
      </c>
      <c r="AD989" s="213">
        <f t="shared" si="26"/>
        <v>4.6391855761832215</v>
      </c>
      <c r="AE989" s="213">
        <f t="shared" si="26"/>
        <v>5.3490785928526279</v>
      </c>
      <c r="AF989" s="213">
        <f t="shared" si="26"/>
        <v>1.6651618954456751</v>
      </c>
    </row>
    <row r="990" spans="2:32" x14ac:dyDescent="0.25">
      <c r="B990" s="213" t="str">
        <f t="shared" si="23"/>
        <v>202190&amp;HB in PRS</v>
      </c>
      <c r="C990" s="213">
        <v>2021</v>
      </c>
      <c r="D990" s="213" t="s">
        <v>544</v>
      </c>
      <c r="E990" s="213" t="s">
        <v>545</v>
      </c>
      <c r="F990" s="213">
        <f t="shared" si="24"/>
        <v>0.94638884761799003</v>
      </c>
      <c r="G990" s="213">
        <f t="shared" si="26"/>
        <v>5.8411092629560644</v>
      </c>
      <c r="H990" s="213">
        <f t="shared" si="26"/>
        <v>3.7467522650370029</v>
      </c>
      <c r="I990" s="213">
        <f t="shared" si="26"/>
        <v>5.5167466447216462</v>
      </c>
      <c r="J990" s="213">
        <f t="shared" si="26"/>
        <v>4.0886416561931025</v>
      </c>
      <c r="K990" s="213">
        <f t="shared" si="26"/>
        <v>8.9165864528461363</v>
      </c>
      <c r="L990" s="213">
        <f t="shared" si="26"/>
        <v>0.70501871610169287</v>
      </c>
      <c r="M990" s="213">
        <f t="shared" si="26"/>
        <v>2.1859473479964837</v>
      </c>
      <c r="N990" s="213">
        <f t="shared" si="26"/>
        <v>1.8050037474875991</v>
      </c>
      <c r="O990" s="213">
        <f t="shared" si="26"/>
        <v>12.685125638911574</v>
      </c>
      <c r="P990" s="213">
        <f t="shared" si="26"/>
        <v>1.8186602330858956</v>
      </c>
      <c r="Q990" s="213">
        <f t="shared" si="26"/>
        <v>2.4854065122296869</v>
      </c>
      <c r="R990" s="213">
        <f t="shared" si="26"/>
        <v>6.4766526182549304</v>
      </c>
      <c r="S990" s="213">
        <f t="shared" si="26"/>
        <v>1.8319680047798315</v>
      </c>
      <c r="T990" s="213">
        <f t="shared" si="26"/>
        <v>3.2028278157761596</v>
      </c>
      <c r="U990" s="213">
        <f t="shared" si="26"/>
        <v>0.61663195488406197</v>
      </c>
      <c r="V990" s="213">
        <f t="shared" si="26"/>
        <v>2.4938870085236355</v>
      </c>
      <c r="W990" s="213">
        <f t="shared" si="26"/>
        <v>3.9086702879708115</v>
      </c>
      <c r="X990" s="213">
        <f t="shared" si="26"/>
        <v>1.6747273284279522</v>
      </c>
      <c r="Y990" s="213">
        <f t="shared" si="26"/>
        <v>0.24179251010090494</v>
      </c>
      <c r="Z990" s="213">
        <f t="shared" si="26"/>
        <v>4.087220854597259</v>
      </c>
      <c r="AA990" s="213">
        <f t="shared" si="26"/>
        <v>1.7391623388728183</v>
      </c>
      <c r="AB990" s="213">
        <f t="shared" si="26"/>
        <v>2.3009557498451016</v>
      </c>
      <c r="AC990" s="213">
        <f t="shared" si="26"/>
        <v>11.20935753165395</v>
      </c>
      <c r="AD990" s="213">
        <f t="shared" si="26"/>
        <v>3.329867852496057</v>
      </c>
      <c r="AE990" s="213">
        <f t="shared" si="26"/>
        <v>2.0377091069533906</v>
      </c>
      <c r="AF990" s="213">
        <f t="shared" si="26"/>
        <v>0.78283858806552686</v>
      </c>
    </row>
    <row r="991" spans="2:32" x14ac:dyDescent="0.25">
      <c r="B991" s="213" t="str">
        <f t="shared" si="23"/>
        <v>202116_24NOT HB in PRS</v>
      </c>
      <c r="C991" s="213">
        <v>2021</v>
      </c>
      <c r="D991" s="213" t="s">
        <v>542</v>
      </c>
      <c r="E991" s="213" t="s">
        <v>546</v>
      </c>
      <c r="F991" s="213">
        <f t="shared" si="24"/>
        <v>4.3594071206355656</v>
      </c>
      <c r="G991" s="213">
        <f t="shared" si="26"/>
        <v>96.632074904974004</v>
      </c>
      <c r="H991" s="213">
        <f t="shared" si="26"/>
        <v>17.369842493797766</v>
      </c>
      <c r="I991" s="213">
        <f t="shared" si="26"/>
        <v>45.988636576588128</v>
      </c>
      <c r="J991" s="213">
        <f t="shared" si="26"/>
        <v>8.9704139452815657</v>
      </c>
      <c r="K991" s="213">
        <f t="shared" si="26"/>
        <v>95.752553345426762</v>
      </c>
      <c r="L991" s="213">
        <f t="shared" si="26"/>
        <v>18.016281200907549</v>
      </c>
      <c r="M991" s="213">
        <f t="shared" si="26"/>
        <v>20.797140041241491</v>
      </c>
      <c r="N991" s="213">
        <f t="shared" si="26"/>
        <v>55.518302713416887</v>
      </c>
      <c r="O991" s="213">
        <f t="shared" si="26"/>
        <v>148.70397617468831</v>
      </c>
      <c r="P991" s="213">
        <f t="shared" si="26"/>
        <v>12.259138655294519</v>
      </c>
      <c r="Q991" s="213">
        <f t="shared" si="26"/>
        <v>11.894832543571113</v>
      </c>
      <c r="R991" s="213">
        <f t="shared" si="26"/>
        <v>169.03397581115979</v>
      </c>
      <c r="S991" s="213">
        <f t="shared" si="26"/>
        <v>2.4994531421269568</v>
      </c>
      <c r="T991" s="213">
        <f t="shared" si="26"/>
        <v>19.117618838541386</v>
      </c>
      <c r="U991" s="213">
        <f t="shared" si="26"/>
        <v>40.713099983735589</v>
      </c>
      <c r="V991" s="213">
        <f t="shared" si="26"/>
        <v>22.693086192567314</v>
      </c>
      <c r="W991" s="213">
        <f t="shared" si="26"/>
        <v>79.802097725322881</v>
      </c>
      <c r="X991" s="213">
        <f t="shared" si="26"/>
        <v>4.368449086906379</v>
      </c>
      <c r="Y991" s="213">
        <f t="shared" si="26"/>
        <v>2.9405263571672711</v>
      </c>
      <c r="Z991" s="213">
        <f t="shared" si="26"/>
        <v>65.414201369964843</v>
      </c>
      <c r="AA991" s="213">
        <f t="shared" si="26"/>
        <v>36.460659683235356</v>
      </c>
      <c r="AB991" s="213">
        <f t="shared" si="26"/>
        <v>24.897259474431916</v>
      </c>
      <c r="AC991" s="213">
        <f t="shared" si="26"/>
        <v>141.7486596615272</v>
      </c>
      <c r="AD991" s="213">
        <f t="shared" si="26"/>
        <v>13.45336058815731</v>
      </c>
      <c r="AE991" s="213">
        <f t="shared" si="26"/>
        <v>30.37382397338483</v>
      </c>
      <c r="AF991" s="213">
        <f t="shared" si="26"/>
        <v>20.380261903834683</v>
      </c>
    </row>
    <row r="992" spans="2:32" x14ac:dyDescent="0.25">
      <c r="B992" s="213" t="str">
        <f t="shared" si="23"/>
        <v>202125_34NOT HB in PRS</v>
      </c>
      <c r="C992" s="213">
        <v>2021</v>
      </c>
      <c r="D992" s="213" t="s">
        <v>123</v>
      </c>
      <c r="E992" s="213" t="s">
        <v>546</v>
      </c>
      <c r="F992" s="213">
        <f t="shared" si="24"/>
        <v>20.960708111093105</v>
      </c>
      <c r="G992" s="213">
        <f t="shared" si="26"/>
        <v>473.31698529680403</v>
      </c>
      <c r="H992" s="213">
        <f t="shared" si="26"/>
        <v>57.037739467240868</v>
      </c>
      <c r="I992" s="213">
        <f t="shared" si="26"/>
        <v>221.85643368854861</v>
      </c>
      <c r="J992" s="213">
        <f t="shared" si="26"/>
        <v>63.945338608838945</v>
      </c>
      <c r="K992" s="213">
        <f t="shared" si="26"/>
        <v>306.86260854993071</v>
      </c>
      <c r="L992" s="213">
        <f t="shared" si="26"/>
        <v>76.459643248680635</v>
      </c>
      <c r="M992" s="213">
        <f t="shared" si="26"/>
        <v>121.12806438579388</v>
      </c>
      <c r="N992" s="213">
        <f t="shared" si="26"/>
        <v>266.07988618940993</v>
      </c>
      <c r="O992" s="213">
        <f t="shared" si="26"/>
        <v>417.44299787134594</v>
      </c>
      <c r="P992" s="213">
        <f t="shared" si="26"/>
        <v>41.31709233555754</v>
      </c>
      <c r="Q992" s="213">
        <f t="shared" si="26"/>
        <v>64.303285923879699</v>
      </c>
      <c r="R992" s="213">
        <f t="shared" si="26"/>
        <v>338.34728614365196</v>
      </c>
      <c r="S992" s="213">
        <f t="shared" si="26"/>
        <v>31.384295471967469</v>
      </c>
      <c r="T992" s="213">
        <f t="shared" si="26"/>
        <v>110.5676513129124</v>
      </c>
      <c r="U992" s="213">
        <f t="shared" si="26"/>
        <v>195.43997534568251</v>
      </c>
      <c r="V992" s="213">
        <f t="shared" si="26"/>
        <v>101.1699567010815</v>
      </c>
      <c r="W992" s="213">
        <f t="shared" si="26"/>
        <v>193.03724779871908</v>
      </c>
      <c r="X992" s="213">
        <f t="shared" si="26"/>
        <v>31.845674639193803</v>
      </c>
      <c r="Y992" s="213">
        <f t="shared" si="26"/>
        <v>24.350878039721906</v>
      </c>
      <c r="Z992" s="213">
        <f t="shared" si="26"/>
        <v>209.56916284995521</v>
      </c>
      <c r="AA992" s="213">
        <f t="shared" si="26"/>
        <v>144.67457689487856</v>
      </c>
      <c r="AB992" s="213">
        <f t="shared" si="26"/>
        <v>173.64114387029315</v>
      </c>
      <c r="AC992" s="213">
        <f t="shared" si="26"/>
        <v>533.81546740760223</v>
      </c>
      <c r="AD992" s="213">
        <f t="shared" si="26"/>
        <v>39.390881574062689</v>
      </c>
      <c r="AE992" s="213">
        <f t="shared" si="26"/>
        <v>107.38997167266658</v>
      </c>
      <c r="AF992" s="213">
        <f t="shared" si="26"/>
        <v>84.418450272915649</v>
      </c>
    </row>
    <row r="993" spans="1:36" x14ac:dyDescent="0.25">
      <c r="B993" s="213" t="str">
        <f t="shared" si="23"/>
        <v>202135_44NOT HB in PRS</v>
      </c>
      <c r="C993" s="213">
        <v>2021</v>
      </c>
      <c r="D993" s="213" t="s">
        <v>124</v>
      </c>
      <c r="E993" s="213" t="s">
        <v>546</v>
      </c>
      <c r="F993" s="213">
        <f t="shared" si="24"/>
        <v>26.868428415233456</v>
      </c>
      <c r="G993" s="213">
        <f t="shared" si="26"/>
        <v>320.06765167863693</v>
      </c>
      <c r="H993" s="213">
        <f t="shared" si="26"/>
        <v>42.452830027056741</v>
      </c>
      <c r="I993" s="213">
        <f t="shared" si="26"/>
        <v>196.84576053946446</v>
      </c>
      <c r="J993" s="213">
        <f t="shared" si="26"/>
        <v>67.222797689079755</v>
      </c>
      <c r="K993" s="213">
        <f t="shared" si="26"/>
        <v>214.62381604348425</v>
      </c>
      <c r="L993" s="213">
        <f t="shared" si="26"/>
        <v>61.310542133298853</v>
      </c>
      <c r="M993" s="213">
        <f t="shared" si="26"/>
        <v>134.20413827279236</v>
      </c>
      <c r="N993" s="213">
        <f t="shared" si="26"/>
        <v>181.98077779719418</v>
      </c>
      <c r="O993" s="213">
        <f t="shared" si="26"/>
        <v>247.14885622777425</v>
      </c>
      <c r="P993" s="213">
        <f t="shared" si="26"/>
        <v>56.179121311704854</v>
      </c>
      <c r="Q993" s="213">
        <f t="shared" si="26"/>
        <v>82.492071665496994</v>
      </c>
      <c r="R993" s="213">
        <f t="shared" si="26"/>
        <v>261.04535818295403</v>
      </c>
      <c r="S993" s="213">
        <f t="shared" si="26"/>
        <v>39.817211704715945</v>
      </c>
      <c r="T993" s="213">
        <f t="shared" si="26"/>
        <v>140.74041938664217</v>
      </c>
      <c r="U993" s="213">
        <f t="shared" si="26"/>
        <v>123.4316333679071</v>
      </c>
      <c r="V993" s="213">
        <f t="shared" si="26"/>
        <v>79.219150900662271</v>
      </c>
      <c r="W993" s="213">
        <f t="shared" si="26"/>
        <v>140.93819200034324</v>
      </c>
      <c r="X993" s="213">
        <f t="shared" si="26"/>
        <v>34.203410684176063</v>
      </c>
      <c r="Y993" s="213">
        <f t="shared" si="26"/>
        <v>22.723381889864871</v>
      </c>
      <c r="Z993" s="213">
        <f t="shared" si="26"/>
        <v>126.59818314648595</v>
      </c>
      <c r="AA993" s="213">
        <f t="shared" si="26"/>
        <v>142.84474632058186</v>
      </c>
      <c r="AB993" s="213">
        <f t="shared" si="26"/>
        <v>110.21818228640437</v>
      </c>
      <c r="AC993" s="213">
        <f t="shared" si="26"/>
        <v>360.51580128491582</v>
      </c>
      <c r="AD993" s="213">
        <f t="shared" si="26"/>
        <v>40.606752116783348</v>
      </c>
      <c r="AE993" s="213">
        <f t="shared" si="26"/>
        <v>106.59765773302837</v>
      </c>
      <c r="AF993" s="213">
        <f t="shared" si="26"/>
        <v>76.184592883265978</v>
      </c>
    </row>
    <row r="994" spans="1:36" x14ac:dyDescent="0.25">
      <c r="B994" s="213" t="str">
        <f t="shared" si="23"/>
        <v>202145_54NOT HB in PRS</v>
      </c>
      <c r="C994" s="213">
        <v>2021</v>
      </c>
      <c r="D994" s="213" t="s">
        <v>125</v>
      </c>
      <c r="E994" s="213" t="s">
        <v>546</v>
      </c>
      <c r="F994" s="213">
        <f t="shared" si="24"/>
        <v>24.070477981856129</v>
      </c>
      <c r="G994" s="213">
        <f t="shared" ref="G994:AF999" si="27">SUMIFS(G$492:G$923,$C$492:$C$923,$E994,$E$492:$E$923,$D994,$B$492:$B$923,$C994)</f>
        <v>219.92281681923356</v>
      </c>
      <c r="H994" s="213">
        <f t="shared" si="27"/>
        <v>40.534588850659965</v>
      </c>
      <c r="I994" s="213">
        <f t="shared" si="27"/>
        <v>149.22029085450617</v>
      </c>
      <c r="J994" s="213">
        <f t="shared" si="27"/>
        <v>55.525417139251978</v>
      </c>
      <c r="K994" s="213">
        <f t="shared" si="27"/>
        <v>164.47466831024764</v>
      </c>
      <c r="L994" s="213">
        <f t="shared" si="27"/>
        <v>51.238663999460854</v>
      </c>
      <c r="M994" s="213">
        <f t="shared" si="27"/>
        <v>125.96284384850624</v>
      </c>
      <c r="N994" s="213">
        <f t="shared" si="27"/>
        <v>147.87232210625999</v>
      </c>
      <c r="O994" s="213">
        <f t="shared" si="27"/>
        <v>221.52759063096212</v>
      </c>
      <c r="P994" s="213">
        <f t="shared" si="27"/>
        <v>66.00398707569299</v>
      </c>
      <c r="Q994" s="213">
        <f t="shared" si="27"/>
        <v>101.74067607198249</v>
      </c>
      <c r="R994" s="213">
        <f t="shared" si="27"/>
        <v>246.83115834601907</v>
      </c>
      <c r="S994" s="213">
        <f t="shared" si="27"/>
        <v>45.814278379904351</v>
      </c>
      <c r="T994" s="213">
        <f t="shared" si="27"/>
        <v>154.19870646478125</v>
      </c>
      <c r="U994" s="213">
        <f t="shared" si="27"/>
        <v>68.687394780746828</v>
      </c>
      <c r="V994" s="213">
        <f t="shared" si="27"/>
        <v>81.439945854263939</v>
      </c>
      <c r="W994" s="213">
        <f t="shared" si="27"/>
        <v>126.93150651109843</v>
      </c>
      <c r="X994" s="213">
        <f t="shared" si="27"/>
        <v>45.048853358805559</v>
      </c>
      <c r="Y994" s="213">
        <f t="shared" si="27"/>
        <v>26.26338406107724</v>
      </c>
      <c r="Z994" s="213">
        <f t="shared" si="27"/>
        <v>110.65800760959362</v>
      </c>
      <c r="AA994" s="213">
        <f t="shared" si="27"/>
        <v>110.52271149327767</v>
      </c>
      <c r="AB994" s="213">
        <f t="shared" si="27"/>
        <v>90.624072164135512</v>
      </c>
      <c r="AC994" s="213">
        <f t="shared" si="27"/>
        <v>354.0014333703399</v>
      </c>
      <c r="AD994" s="213">
        <f t="shared" si="27"/>
        <v>56.4099097803728</v>
      </c>
      <c r="AE994" s="213">
        <f t="shared" si="27"/>
        <v>115.53598816011522</v>
      </c>
      <c r="AF994" s="213">
        <f t="shared" si="27"/>
        <v>68.004718983483741</v>
      </c>
    </row>
    <row r="995" spans="1:36" x14ac:dyDescent="0.25">
      <c r="B995" s="213" t="str">
        <f t="shared" si="23"/>
        <v>202155_64NOT HB in PRS</v>
      </c>
      <c r="C995" s="213">
        <v>2021</v>
      </c>
      <c r="D995" s="213" t="s">
        <v>126</v>
      </c>
      <c r="E995" s="213" t="s">
        <v>546</v>
      </c>
      <c r="F995" s="213">
        <f t="shared" si="24"/>
        <v>16.963490554941078</v>
      </c>
      <c r="G995" s="213">
        <f t="shared" si="27"/>
        <v>124.10688740213722</v>
      </c>
      <c r="H995" s="213">
        <f t="shared" si="27"/>
        <v>26.425607128744954</v>
      </c>
      <c r="I995" s="213">
        <f t="shared" si="27"/>
        <v>77.088189621119056</v>
      </c>
      <c r="J995" s="213">
        <f t="shared" si="27"/>
        <v>42.554048075842488</v>
      </c>
      <c r="K995" s="213">
        <f t="shared" si="27"/>
        <v>88.27025141227017</v>
      </c>
      <c r="L995" s="213">
        <f t="shared" si="27"/>
        <v>36.241135239094149</v>
      </c>
      <c r="M995" s="213">
        <f t="shared" si="27"/>
        <v>99.32990355031211</v>
      </c>
      <c r="N995" s="213">
        <f t="shared" si="27"/>
        <v>94.006060035875251</v>
      </c>
      <c r="O995" s="213">
        <f t="shared" si="27"/>
        <v>138.8443909384975</v>
      </c>
      <c r="P995" s="213">
        <f t="shared" si="27"/>
        <v>59.499089727498443</v>
      </c>
      <c r="Q995" s="213">
        <f t="shared" si="27"/>
        <v>100.72194033297652</v>
      </c>
      <c r="R995" s="213">
        <f t="shared" si="27"/>
        <v>184.54018962852143</v>
      </c>
      <c r="S995" s="213">
        <f t="shared" si="27"/>
        <v>30.409267035440507</v>
      </c>
      <c r="T995" s="213">
        <f t="shared" si="27"/>
        <v>139.47599976218953</v>
      </c>
      <c r="U995" s="213">
        <f t="shared" si="27"/>
        <v>36.549739925355624</v>
      </c>
      <c r="V995" s="213">
        <f t="shared" si="27"/>
        <v>66.714085556620972</v>
      </c>
      <c r="W995" s="213">
        <f t="shared" si="27"/>
        <v>87.810119352034278</v>
      </c>
      <c r="X995" s="213">
        <f t="shared" si="27"/>
        <v>38.720395357817736</v>
      </c>
      <c r="Y995" s="213">
        <f t="shared" si="27"/>
        <v>17.716153087055229</v>
      </c>
      <c r="Z995" s="213">
        <f t="shared" si="27"/>
        <v>70.879688375029417</v>
      </c>
      <c r="AA995" s="213">
        <f t="shared" si="27"/>
        <v>94.4060294440864</v>
      </c>
      <c r="AB995" s="213">
        <f t="shared" si="27"/>
        <v>59.920327769027509</v>
      </c>
      <c r="AC995" s="213">
        <f t="shared" si="27"/>
        <v>204.74764879625928</v>
      </c>
      <c r="AD995" s="213">
        <f t="shared" si="27"/>
        <v>52.353046875452542</v>
      </c>
      <c r="AE995" s="213">
        <f t="shared" si="27"/>
        <v>96.156784158149563</v>
      </c>
      <c r="AF995" s="213">
        <f t="shared" si="27"/>
        <v>44.33784320803489</v>
      </c>
    </row>
    <row r="996" spans="1:36" x14ac:dyDescent="0.25">
      <c r="B996" s="213" t="str">
        <f t="shared" si="23"/>
        <v>202165_74NOT HB in PRS</v>
      </c>
      <c r="C996" s="213">
        <v>2021</v>
      </c>
      <c r="D996" s="213" t="s">
        <v>127</v>
      </c>
      <c r="E996" s="213" t="s">
        <v>546</v>
      </c>
      <c r="F996" s="213">
        <f t="shared" si="24"/>
        <v>8.1758437143773577</v>
      </c>
      <c r="G996" s="213">
        <f t="shared" si="27"/>
        <v>55.881720999037093</v>
      </c>
      <c r="H996" s="213">
        <f t="shared" si="27"/>
        <v>8.5383523981577234</v>
      </c>
      <c r="I996" s="213">
        <f t="shared" si="27"/>
        <v>40.03975045608783</v>
      </c>
      <c r="J996" s="213">
        <f t="shared" si="27"/>
        <v>23.367191029099068</v>
      </c>
      <c r="K996" s="213">
        <f t="shared" si="27"/>
        <v>34.187515888421153</v>
      </c>
      <c r="L996" s="213">
        <f t="shared" si="27"/>
        <v>22.115367381572938</v>
      </c>
      <c r="M996" s="213">
        <f t="shared" si="27"/>
        <v>47.674210774166646</v>
      </c>
      <c r="N996" s="213">
        <f t="shared" si="27"/>
        <v>60.06528886661318</v>
      </c>
      <c r="O996" s="213">
        <f t="shared" si="27"/>
        <v>77.159480596650567</v>
      </c>
      <c r="P996" s="213">
        <f t="shared" si="27"/>
        <v>28.922960262802128</v>
      </c>
      <c r="Q996" s="213">
        <f t="shared" si="27"/>
        <v>54.896244990792582</v>
      </c>
      <c r="R996" s="213">
        <f t="shared" si="27"/>
        <v>92.62863811932084</v>
      </c>
      <c r="S996" s="213">
        <f t="shared" si="27"/>
        <v>24.045477256439661</v>
      </c>
      <c r="T996" s="213">
        <f t="shared" si="27"/>
        <v>81.292795327010992</v>
      </c>
      <c r="U996" s="213">
        <f t="shared" si="27"/>
        <v>24.390058451143457</v>
      </c>
      <c r="V996" s="213">
        <f t="shared" si="27"/>
        <v>39.219183521017364</v>
      </c>
      <c r="W996" s="213">
        <f t="shared" si="27"/>
        <v>56.219128078696912</v>
      </c>
      <c r="X996" s="213">
        <f t="shared" si="27"/>
        <v>11.066292849237586</v>
      </c>
      <c r="Y996" s="213">
        <f t="shared" si="27"/>
        <v>10.686738794690244</v>
      </c>
      <c r="Z996" s="213">
        <f t="shared" si="27"/>
        <v>45.647427790734739</v>
      </c>
      <c r="AA996" s="213">
        <f t="shared" si="27"/>
        <v>49.963823072902088</v>
      </c>
      <c r="AB996" s="213">
        <f t="shared" si="27"/>
        <v>41.175455509175947</v>
      </c>
      <c r="AC996" s="213">
        <f t="shared" si="27"/>
        <v>127.17875973811812</v>
      </c>
      <c r="AD996" s="213">
        <f t="shared" si="27"/>
        <v>29.082176925589401</v>
      </c>
      <c r="AE996" s="213">
        <f t="shared" si="27"/>
        <v>50.386146409452003</v>
      </c>
      <c r="AF996" s="213">
        <f t="shared" si="27"/>
        <v>30.939024800202411</v>
      </c>
    </row>
    <row r="997" spans="1:36" x14ac:dyDescent="0.25">
      <c r="B997" s="213" t="str">
        <f t="shared" si="23"/>
        <v>202175_84NOT HB in PRS</v>
      </c>
      <c r="C997" s="213">
        <v>2021</v>
      </c>
      <c r="D997" s="213" t="s">
        <v>128</v>
      </c>
      <c r="E997" s="213" t="s">
        <v>546</v>
      </c>
      <c r="F997" s="213">
        <f t="shared" si="24"/>
        <v>3.9164366780000712</v>
      </c>
      <c r="G997" s="213">
        <f t="shared" si="27"/>
        <v>36.687621075314219</v>
      </c>
      <c r="H997" s="213">
        <f t="shared" si="27"/>
        <v>5.0509270558837862</v>
      </c>
      <c r="I997" s="213">
        <f t="shared" si="27"/>
        <v>31.468651602984011</v>
      </c>
      <c r="J997" s="213">
        <f t="shared" si="27"/>
        <v>15.282511386737644</v>
      </c>
      <c r="K997" s="213">
        <f t="shared" si="27"/>
        <v>21.173614367185699</v>
      </c>
      <c r="L997" s="213">
        <f t="shared" si="27"/>
        <v>17.54869322916942</v>
      </c>
      <c r="M997" s="213">
        <f t="shared" si="27"/>
        <v>41.746110277536758</v>
      </c>
      <c r="N997" s="213">
        <f t="shared" si="27"/>
        <v>48.874093433494494</v>
      </c>
      <c r="O997" s="213">
        <f t="shared" si="27"/>
        <v>72.774469630028747</v>
      </c>
      <c r="P997" s="213">
        <f t="shared" si="27"/>
        <v>17.918572889160028</v>
      </c>
      <c r="Q997" s="213">
        <f t="shared" si="27"/>
        <v>55.04998811151917</v>
      </c>
      <c r="R997" s="213">
        <f t="shared" si="27"/>
        <v>81.493712716937566</v>
      </c>
      <c r="S997" s="213">
        <f t="shared" si="27"/>
        <v>21.762848211769015</v>
      </c>
      <c r="T997" s="213">
        <f t="shared" si="27"/>
        <v>61.769069185691158</v>
      </c>
      <c r="U997" s="213">
        <f t="shared" si="27"/>
        <v>15.520127429265084</v>
      </c>
      <c r="V997" s="213">
        <f t="shared" si="27"/>
        <v>38.633883135416234</v>
      </c>
      <c r="W997" s="213">
        <f t="shared" si="27"/>
        <v>53.593285124491118</v>
      </c>
      <c r="X997" s="213">
        <f t="shared" si="27"/>
        <v>8.3944673724492507</v>
      </c>
      <c r="Y997" s="213">
        <f t="shared" si="27"/>
        <v>7.279512017071748</v>
      </c>
      <c r="Z997" s="213">
        <f t="shared" si="27"/>
        <v>45.907451484652654</v>
      </c>
      <c r="AA997" s="213">
        <f t="shared" si="27"/>
        <v>42.591037117595121</v>
      </c>
      <c r="AB997" s="213">
        <f t="shared" si="27"/>
        <v>31.115311176258608</v>
      </c>
      <c r="AC997" s="213">
        <f t="shared" si="27"/>
        <v>94.888545185947549</v>
      </c>
      <c r="AD997" s="213">
        <f t="shared" si="27"/>
        <v>23.441471074710662</v>
      </c>
      <c r="AE997" s="213">
        <f t="shared" si="27"/>
        <v>41.826868491396468</v>
      </c>
      <c r="AF997" s="213">
        <f t="shared" si="27"/>
        <v>24.989512709685773</v>
      </c>
    </row>
    <row r="998" spans="1:36" x14ac:dyDescent="0.25">
      <c r="B998" s="213" t="str">
        <f t="shared" si="23"/>
        <v>202185_89NOT HB in PRS</v>
      </c>
      <c r="C998" s="213">
        <v>2021</v>
      </c>
      <c r="D998" s="213" t="s">
        <v>543</v>
      </c>
      <c r="E998" s="213" t="s">
        <v>546</v>
      </c>
      <c r="F998" s="213">
        <f t="shared" si="24"/>
        <v>1.4024227010975294</v>
      </c>
      <c r="G998" s="213">
        <f t="shared" si="27"/>
        <v>14.798630024429047</v>
      </c>
      <c r="H998" s="213">
        <f t="shared" si="27"/>
        <v>1.6507778939513555</v>
      </c>
      <c r="I998" s="213">
        <f t="shared" si="27"/>
        <v>13.741557476623731</v>
      </c>
      <c r="J998" s="213">
        <f t="shared" si="27"/>
        <v>5.3605322954631989</v>
      </c>
      <c r="K998" s="213">
        <f t="shared" si="27"/>
        <v>7.9679165846823565</v>
      </c>
      <c r="L998" s="213">
        <f t="shared" si="27"/>
        <v>4.5201618263961292</v>
      </c>
      <c r="M998" s="213">
        <f t="shared" si="27"/>
        <v>10.789355398530031</v>
      </c>
      <c r="N998" s="213">
        <f t="shared" si="27"/>
        <v>15.595591225506134</v>
      </c>
      <c r="O998" s="213">
        <f t="shared" si="27"/>
        <v>20.355843077111629</v>
      </c>
      <c r="P998" s="213">
        <f t="shared" si="27"/>
        <v>4.7508523018747324</v>
      </c>
      <c r="Q998" s="213">
        <f t="shared" si="27"/>
        <v>15.203103538413011</v>
      </c>
      <c r="R998" s="213">
        <f t="shared" si="27"/>
        <v>24.586940290591158</v>
      </c>
      <c r="S998" s="213">
        <f t="shared" si="27"/>
        <v>6.8769968278163969</v>
      </c>
      <c r="T998" s="213">
        <f t="shared" si="27"/>
        <v>15.544533154471543</v>
      </c>
      <c r="U998" s="213">
        <f t="shared" si="27"/>
        <v>4.6835968996451935</v>
      </c>
      <c r="V998" s="213">
        <f t="shared" si="27"/>
        <v>10.284248682017845</v>
      </c>
      <c r="W998" s="213">
        <f t="shared" si="27"/>
        <v>17.086021437743206</v>
      </c>
      <c r="X998" s="213">
        <f t="shared" si="27"/>
        <v>2.2604319812376121</v>
      </c>
      <c r="Y998" s="213">
        <f t="shared" si="27"/>
        <v>2.4355708679330639</v>
      </c>
      <c r="Z998" s="213">
        <f t="shared" si="27"/>
        <v>13.513819520543606</v>
      </c>
      <c r="AA998" s="213">
        <f t="shared" si="27"/>
        <v>10.658032550563396</v>
      </c>
      <c r="AB998" s="213">
        <f t="shared" si="27"/>
        <v>8.5030619950601096</v>
      </c>
      <c r="AC998" s="213">
        <f t="shared" si="27"/>
        <v>30.621787417221142</v>
      </c>
      <c r="AD998" s="213">
        <f t="shared" si="27"/>
        <v>5.502601179352812</v>
      </c>
      <c r="AE998" s="213">
        <f t="shared" si="27"/>
        <v>9.4462147865254789</v>
      </c>
      <c r="AF998" s="213">
        <f t="shared" si="27"/>
        <v>6.1789616853144604</v>
      </c>
    </row>
    <row r="999" spans="1:36" x14ac:dyDescent="0.25">
      <c r="B999" s="213" t="str">
        <f t="shared" si="23"/>
        <v>202190&amp;NOT HB in PRS</v>
      </c>
      <c r="C999" s="213">
        <v>2021</v>
      </c>
      <c r="D999" s="213" t="s">
        <v>544</v>
      </c>
      <c r="E999" s="213" t="s">
        <v>546</v>
      </c>
      <c r="F999" s="213">
        <f t="shared" si="24"/>
        <v>0.43790124676404846</v>
      </c>
      <c r="G999" s="213">
        <f t="shared" si="27"/>
        <v>7.669277612755776</v>
      </c>
      <c r="H999" s="213">
        <f t="shared" si="27"/>
        <v>1.2707610613267113</v>
      </c>
      <c r="I999" s="213">
        <f t="shared" si="27"/>
        <v>7.8215188328502805</v>
      </c>
      <c r="J999" s="213">
        <f t="shared" si="27"/>
        <v>3.8014582965782981</v>
      </c>
      <c r="K999" s="213">
        <f t="shared" si="27"/>
        <v>4.9198781698389755</v>
      </c>
      <c r="L999" s="213">
        <f t="shared" si="27"/>
        <v>1.3394538496061037</v>
      </c>
      <c r="M999" s="213">
        <f t="shared" si="27"/>
        <v>5.596579452930281</v>
      </c>
      <c r="N999" s="213">
        <f t="shared" si="27"/>
        <v>6.8190177805400261</v>
      </c>
      <c r="O999" s="213">
        <f t="shared" si="27"/>
        <v>11.538545857765895</v>
      </c>
      <c r="P999" s="213">
        <f t="shared" si="27"/>
        <v>3.3556329686454371</v>
      </c>
      <c r="Q999" s="213">
        <f t="shared" si="27"/>
        <v>6.6900787266060764</v>
      </c>
      <c r="R999" s="213">
        <f t="shared" si="27"/>
        <v>12.814973963560929</v>
      </c>
      <c r="S999" s="213">
        <f t="shared" si="27"/>
        <v>3.5798558351962506</v>
      </c>
      <c r="T999" s="213">
        <f t="shared" si="27"/>
        <v>7.5272121161534464</v>
      </c>
      <c r="U999" s="213">
        <f t="shared" si="27"/>
        <v>1.5929789121577578</v>
      </c>
      <c r="V999" s="213">
        <f t="shared" si="27"/>
        <v>6.5534070928746795</v>
      </c>
      <c r="W999" s="213">
        <f t="shared" si="27"/>
        <v>7.6936673040281356</v>
      </c>
      <c r="X999" s="213">
        <f t="shared" si="27"/>
        <v>0.84369138216509243</v>
      </c>
      <c r="Y999" s="213">
        <f t="shared" si="27"/>
        <v>0.52840308648538081</v>
      </c>
      <c r="Z999" s="213">
        <f t="shared" si="27"/>
        <v>6.2260805865751063</v>
      </c>
      <c r="AA999" s="213">
        <f t="shared" si="27"/>
        <v>6.4170196245500968</v>
      </c>
      <c r="AB999" s="213">
        <f t="shared" si="27"/>
        <v>3.5634694656988257</v>
      </c>
      <c r="AC999" s="213">
        <f t="shared" si="27"/>
        <v>15.028846606085057</v>
      </c>
      <c r="AD999" s="213">
        <f t="shared" si="27"/>
        <v>3.9496015995351872</v>
      </c>
      <c r="AE999" s="213">
        <f t="shared" si="27"/>
        <v>3.5984959956394245</v>
      </c>
      <c r="AF999" s="213">
        <f t="shared" si="27"/>
        <v>2.9049005112790676</v>
      </c>
    </row>
    <row r="1008" spans="1:36" s="223" customFormat="1" x14ac:dyDescent="0.25">
      <c r="A1008"/>
      <c r="B1008"/>
      <c r="C1008"/>
      <c r="D1008" s="213"/>
      <c r="E1008" s="213"/>
      <c r="F1008" s="213" t="s">
        <v>529</v>
      </c>
      <c r="G1008" s="213" t="s">
        <v>529</v>
      </c>
      <c r="H1008" s="213" t="s">
        <v>529</v>
      </c>
      <c r="I1008" s="213" t="s">
        <v>529</v>
      </c>
      <c r="J1008" s="213" t="s">
        <v>529</v>
      </c>
      <c r="K1008" s="213" t="s">
        <v>529</v>
      </c>
      <c r="L1008" s="213" t="s">
        <v>530</v>
      </c>
      <c r="M1008" s="213" t="s">
        <v>515</v>
      </c>
      <c r="N1008" s="213" t="s">
        <v>530</v>
      </c>
      <c r="O1008" s="213" t="s">
        <v>531</v>
      </c>
      <c r="P1008" s="213" t="s">
        <v>515</v>
      </c>
      <c r="Q1008" s="213" t="s">
        <v>515</v>
      </c>
      <c r="R1008" s="213" t="s">
        <v>515</v>
      </c>
      <c r="S1008" s="213" t="s">
        <v>530</v>
      </c>
      <c r="T1008" s="213" t="s">
        <v>515</v>
      </c>
      <c r="U1008" s="213" t="s">
        <v>530</v>
      </c>
      <c r="V1008" s="213" t="s">
        <v>515</v>
      </c>
      <c r="W1008" s="213" t="s">
        <v>531</v>
      </c>
      <c r="X1008" s="213" t="s">
        <v>515</v>
      </c>
      <c r="Y1008" s="213" t="s">
        <v>530</v>
      </c>
      <c r="Z1008" s="213" t="s">
        <v>531</v>
      </c>
      <c r="AA1008" s="213" t="s">
        <v>515</v>
      </c>
      <c r="AB1008" s="213" t="s">
        <v>530</v>
      </c>
      <c r="AC1008" s="213" t="s">
        <v>530</v>
      </c>
      <c r="AD1008" s="213" t="s">
        <v>515</v>
      </c>
      <c r="AE1008" s="213" t="s">
        <v>515</v>
      </c>
      <c r="AF1008" s="213" t="s">
        <v>530</v>
      </c>
      <c r="AG1008"/>
      <c r="AH1008"/>
      <c r="AI1008"/>
      <c r="AJ1008"/>
    </row>
    <row r="1009" spans="1:62" s="223" customFormat="1" x14ac:dyDescent="0.25">
      <c r="A1009"/>
      <c r="B1009"/>
      <c r="C1009"/>
      <c r="D1009" s="213"/>
      <c r="E1009" s="213"/>
      <c r="F1009" s="213" t="s">
        <v>502</v>
      </c>
      <c r="G1009" s="213" t="s">
        <v>503</v>
      </c>
      <c r="H1009" s="213" t="s">
        <v>504</v>
      </c>
      <c r="I1009" s="213" t="s">
        <v>505</v>
      </c>
      <c r="J1009" s="213" t="s">
        <v>506</v>
      </c>
      <c r="K1009" s="213" t="s">
        <v>507</v>
      </c>
      <c r="L1009" s="213" t="s">
        <v>508</v>
      </c>
      <c r="M1009" s="213" t="s">
        <v>509</v>
      </c>
      <c r="N1009" s="213" t="s">
        <v>510</v>
      </c>
      <c r="O1009" s="213" t="s">
        <v>511</v>
      </c>
      <c r="P1009" s="213" t="s">
        <v>512</v>
      </c>
      <c r="Q1009" s="213" t="s">
        <v>513</v>
      </c>
      <c r="R1009" s="213" t="s">
        <v>514</v>
      </c>
      <c r="S1009" s="213" t="s">
        <v>515</v>
      </c>
      <c r="T1009" s="213" t="s">
        <v>516</v>
      </c>
      <c r="U1009" s="213" t="s">
        <v>517</v>
      </c>
      <c r="V1009" s="213" t="s">
        <v>518</v>
      </c>
      <c r="W1009" s="213" t="s">
        <v>519</v>
      </c>
      <c r="X1009" s="213" t="s">
        <v>520</v>
      </c>
      <c r="Y1009" s="213" t="s">
        <v>521</v>
      </c>
      <c r="Z1009" s="213" t="s">
        <v>522</v>
      </c>
      <c r="AA1009" s="213" t="s">
        <v>523</v>
      </c>
      <c r="AB1009" s="213" t="s">
        <v>524</v>
      </c>
      <c r="AC1009" s="213" t="s">
        <v>525</v>
      </c>
      <c r="AD1009" s="213" t="s">
        <v>526</v>
      </c>
      <c r="AE1009" s="213" t="s">
        <v>527</v>
      </c>
      <c r="AF1009" s="213" t="s">
        <v>528</v>
      </c>
      <c r="AG1009"/>
      <c r="AH1009"/>
      <c r="AI1009"/>
      <c r="AJ1009"/>
    </row>
    <row r="1010" spans="1:62" s="223" customFormat="1" x14ac:dyDescent="0.25">
      <c r="A1010"/>
      <c r="B1010"/>
      <c r="C1010"/>
      <c r="D1010" s="213"/>
      <c r="E1010" s="213"/>
      <c r="F1010" s="213"/>
      <c r="G1010" s="213"/>
      <c r="H1010" s="213"/>
      <c r="I1010" s="213"/>
      <c r="J1010" s="213"/>
      <c r="K1010" s="213"/>
      <c r="L1010" s="213"/>
      <c r="M1010" s="213"/>
      <c r="N1010" s="213"/>
      <c r="O1010" s="213"/>
      <c r="P1010" s="213"/>
      <c r="Q1010" s="213"/>
      <c r="R1010" s="213"/>
      <c r="S1010" s="213"/>
      <c r="T1010" s="213"/>
      <c r="U1010" s="213"/>
      <c r="V1010" s="213"/>
      <c r="W1010" s="213"/>
      <c r="X1010" s="213"/>
      <c r="Y1010" s="213"/>
      <c r="Z1010" s="213"/>
      <c r="AA1010" s="213"/>
      <c r="AB1010" s="213"/>
      <c r="AC1010" s="213"/>
      <c r="AD1010" s="213"/>
      <c r="AE1010" s="213"/>
      <c r="AF1010" s="213"/>
      <c r="AG1010"/>
      <c r="AH1010"/>
      <c r="AI1010"/>
      <c r="AJ1010"/>
      <c r="AN1010" s="224"/>
      <c r="AO1010" s="224"/>
      <c r="AP1010" s="224"/>
      <c r="AQ1010" s="224"/>
      <c r="AT1010" s="224"/>
      <c r="AU1010" s="224"/>
      <c r="AV1010" s="224"/>
      <c r="AW1010" s="224"/>
      <c r="AX1010" s="225"/>
      <c r="AY1010" s="224"/>
      <c r="AZ1010" s="224"/>
      <c r="BA1010" s="224"/>
      <c r="BB1010" s="224"/>
      <c r="BC1010" s="224"/>
      <c r="BD1010" s="225"/>
      <c r="BE1010" s="224"/>
      <c r="BF1010" s="224"/>
      <c r="BG1010" s="224"/>
      <c r="BH1010" s="224"/>
      <c r="BI1010" s="224"/>
      <c r="BJ1010" s="225"/>
    </row>
    <row r="1011" spans="1:62" s="223" customFormat="1" x14ac:dyDescent="0.25">
      <c r="A1011"/>
      <c r="B1011"/>
      <c r="C1011" t="str">
        <f>D1011&amp;E1011</f>
        <v>MARKET1 bed</v>
      </c>
      <c r="D1011" s="213" t="s">
        <v>565</v>
      </c>
      <c r="E1011" s="213" t="s">
        <v>149</v>
      </c>
      <c r="F1011" s="213">
        <v>0</v>
      </c>
      <c r="G1011" s="213">
        <v>81.84883886767355</v>
      </c>
      <c r="H1011" s="213">
        <v>12.218546373303948</v>
      </c>
      <c r="I1011" s="213">
        <v>54.561291445132149</v>
      </c>
      <c r="J1011" s="213">
        <v>0.93991445506147997</v>
      </c>
      <c r="K1011" s="213">
        <v>1.6466270137784673</v>
      </c>
      <c r="L1011" s="213">
        <v>0</v>
      </c>
      <c r="M1011" s="213">
        <v>21.496464954832103</v>
      </c>
      <c r="N1011" s="213">
        <v>17.775215759575413</v>
      </c>
      <c r="O1011" s="213">
        <v>0</v>
      </c>
      <c r="P1011" s="213">
        <v>0</v>
      </c>
      <c r="Q1011" s="213">
        <v>0</v>
      </c>
      <c r="R1011" s="213">
        <v>0</v>
      </c>
      <c r="S1011" s="213">
        <v>1.179878682694582</v>
      </c>
      <c r="T1011" s="213">
        <v>1.050935564686994</v>
      </c>
      <c r="U1011" s="213">
        <v>83.454605316017975</v>
      </c>
      <c r="V1011" s="213">
        <v>11.032465212756424</v>
      </c>
      <c r="W1011" s="213">
        <v>23.398947748844733</v>
      </c>
      <c r="X1011" s="213">
        <v>0</v>
      </c>
      <c r="Y1011" s="213">
        <v>0</v>
      </c>
      <c r="Z1011" s="213">
        <v>0</v>
      </c>
      <c r="AA1011" s="213">
        <v>15.765249529681713</v>
      </c>
      <c r="AB1011" s="213">
        <v>0</v>
      </c>
      <c r="AC1011" s="213">
        <v>0</v>
      </c>
      <c r="AD1011" s="213">
        <v>0</v>
      </c>
      <c r="AE1011" s="213">
        <v>0</v>
      </c>
      <c r="AF1011" s="213">
        <v>0</v>
      </c>
      <c r="AG1011"/>
      <c r="AH1011"/>
      <c r="AI1011"/>
      <c r="AJ1011"/>
      <c r="AN1011" s="224"/>
      <c r="AO1011" s="224"/>
      <c r="AP1011" s="224"/>
      <c r="AQ1011" s="224"/>
      <c r="AT1011" s="224"/>
      <c r="AU1011" s="224"/>
      <c r="AV1011" s="224"/>
      <c r="AW1011" s="224"/>
      <c r="AX1011" s="225"/>
      <c r="AY1011" s="224"/>
      <c r="AZ1011" s="224"/>
      <c r="BA1011" s="224"/>
      <c r="BB1011" s="224"/>
      <c r="BC1011" s="224"/>
      <c r="BD1011" s="225"/>
      <c r="BE1011" s="224"/>
      <c r="BF1011" s="224"/>
      <c r="BG1011" s="224"/>
      <c r="BH1011" s="224"/>
      <c r="BI1011" s="224"/>
      <c r="BJ1011" s="225"/>
    </row>
    <row r="1012" spans="1:62" s="223" customFormat="1" x14ac:dyDescent="0.25">
      <c r="A1012"/>
      <c r="B1012"/>
      <c r="C1012" s="222" t="str">
        <f t="shared" ref="C1012:C1033" si="28">D1012&amp;E1012</f>
        <v>MARKET2 bed</v>
      </c>
      <c r="D1012" s="213" t="s">
        <v>565</v>
      </c>
      <c r="E1012" s="213" t="s">
        <v>182</v>
      </c>
      <c r="F1012" s="213">
        <v>0</v>
      </c>
      <c r="G1012" s="213">
        <v>469.40633480246572</v>
      </c>
      <c r="H1012" s="213">
        <v>114.24114970733878</v>
      </c>
      <c r="I1012" s="213">
        <v>353.5577979214047</v>
      </c>
      <c r="J1012" s="213">
        <v>43.932332792221558</v>
      </c>
      <c r="K1012" s="213">
        <v>121.55825439712017</v>
      </c>
      <c r="L1012" s="213">
        <v>64.877553209065326</v>
      </c>
      <c r="M1012" s="213">
        <v>266.32960381976562</v>
      </c>
      <c r="N1012" s="213">
        <v>226.18121510641274</v>
      </c>
      <c r="O1012" s="213">
        <v>413.93169962083789</v>
      </c>
      <c r="P1012" s="213">
        <v>0</v>
      </c>
      <c r="Q1012" s="213">
        <v>21.031602516886895</v>
      </c>
      <c r="R1012" s="213">
        <v>29.910556199028701</v>
      </c>
      <c r="S1012" s="213">
        <v>32.684067696926597</v>
      </c>
      <c r="T1012" s="213">
        <v>51.315392462898458</v>
      </c>
      <c r="U1012" s="213">
        <v>545.3876213928686</v>
      </c>
      <c r="V1012" s="213">
        <v>143.30657386552579</v>
      </c>
      <c r="W1012" s="213">
        <v>365.60602344261042</v>
      </c>
      <c r="X1012" s="213">
        <v>0</v>
      </c>
      <c r="Y1012" s="213">
        <v>11.460861886994557</v>
      </c>
      <c r="Z1012" s="213">
        <v>97.745807156046524</v>
      </c>
      <c r="AA1012" s="213">
        <v>233.01363452393261</v>
      </c>
      <c r="AB1012" s="213">
        <v>148.05316464286162</v>
      </c>
      <c r="AC1012" s="213">
        <v>223.90256832535431</v>
      </c>
      <c r="AD1012" s="213">
        <v>0</v>
      </c>
      <c r="AE1012" s="213">
        <v>0</v>
      </c>
      <c r="AF1012" s="213">
        <v>44.059757049712587</v>
      </c>
      <c r="AG1012"/>
      <c r="AH1012"/>
      <c r="AI1012"/>
      <c r="AJ1012"/>
      <c r="AN1012" s="224"/>
      <c r="AO1012" s="224"/>
      <c r="AP1012" s="224"/>
      <c r="AQ1012" s="224"/>
      <c r="AT1012" s="224"/>
      <c r="AU1012" s="224"/>
      <c r="AV1012" s="224"/>
      <c r="AW1012" s="224"/>
      <c r="AX1012" s="225"/>
      <c r="AY1012" s="224"/>
      <c r="AZ1012" s="224"/>
      <c r="BA1012" s="224"/>
      <c r="BB1012" s="224"/>
      <c r="BC1012" s="224"/>
      <c r="BD1012" s="225"/>
      <c r="BE1012" s="224"/>
      <c r="BF1012" s="224"/>
      <c r="BG1012" s="224"/>
      <c r="BH1012" s="224"/>
      <c r="BI1012" s="224"/>
      <c r="BJ1012" s="225"/>
    </row>
    <row r="1013" spans="1:62" s="223" customFormat="1" x14ac:dyDescent="0.25">
      <c r="A1013"/>
      <c r="B1013"/>
      <c r="C1013" s="222" t="str">
        <f t="shared" si="28"/>
        <v>MARKET3 bed</v>
      </c>
      <c r="D1013" s="213" t="s">
        <v>565</v>
      </c>
      <c r="E1013" s="213" t="s">
        <v>146</v>
      </c>
      <c r="F1013" s="213">
        <v>0</v>
      </c>
      <c r="G1013" s="213">
        <v>1444.7647682878273</v>
      </c>
      <c r="H1013" s="213">
        <v>318.34012388082726</v>
      </c>
      <c r="I1013" s="213">
        <v>954.90097990188042</v>
      </c>
      <c r="J1013" s="213">
        <v>166.40055684540607</v>
      </c>
      <c r="K1013" s="213">
        <v>574.59941526300383</v>
      </c>
      <c r="L1013" s="213">
        <v>179.2198437232083</v>
      </c>
      <c r="M1013" s="213">
        <v>619.42446572689528</v>
      </c>
      <c r="N1013" s="213">
        <v>653.04413528166788</v>
      </c>
      <c r="O1013" s="213">
        <v>1118.5560109454609</v>
      </c>
      <c r="P1013" s="213">
        <v>0</v>
      </c>
      <c r="Q1013" s="213">
        <v>68.723939286178009</v>
      </c>
      <c r="R1013" s="213">
        <v>220.76119795148674</v>
      </c>
      <c r="S1013" s="213">
        <v>60.422850192146527</v>
      </c>
      <c r="T1013" s="213">
        <v>154.43936208841222</v>
      </c>
      <c r="U1013" s="213">
        <v>1117.0265775571697</v>
      </c>
      <c r="V1013" s="213">
        <v>367.73695937182208</v>
      </c>
      <c r="W1013" s="213">
        <v>958.09669935525494</v>
      </c>
      <c r="X1013" s="213">
        <v>0</v>
      </c>
      <c r="Y1013" s="213">
        <v>22.025842418822908</v>
      </c>
      <c r="Z1013" s="213">
        <v>470.18796577350173</v>
      </c>
      <c r="AA1013" s="213">
        <v>524.0158412808787</v>
      </c>
      <c r="AB1013" s="213">
        <v>400.65465373157201</v>
      </c>
      <c r="AC1013" s="213">
        <v>640.62621239585383</v>
      </c>
      <c r="AD1013" s="213">
        <v>0</v>
      </c>
      <c r="AE1013" s="213">
        <v>0</v>
      </c>
      <c r="AF1013" s="213">
        <v>118.2488204642051</v>
      </c>
      <c r="AG1013"/>
      <c r="AH1013"/>
      <c r="AI1013"/>
      <c r="AJ1013"/>
      <c r="AN1013" s="224"/>
      <c r="AO1013" s="224"/>
      <c r="AP1013" s="224"/>
      <c r="AQ1013" s="224"/>
      <c r="AT1013" s="224"/>
      <c r="AU1013" s="224"/>
      <c r="AV1013" s="224"/>
      <c r="AW1013" s="224"/>
      <c r="AX1013" s="225"/>
      <c r="AY1013" s="224"/>
      <c r="AZ1013" s="224"/>
      <c r="BA1013" s="224"/>
      <c r="BB1013" s="224"/>
      <c r="BC1013" s="224"/>
      <c r="BD1013" s="225"/>
      <c r="BE1013" s="224"/>
      <c r="BF1013" s="224"/>
      <c r="BG1013" s="224"/>
      <c r="BH1013" s="224"/>
      <c r="BI1013" s="224"/>
      <c r="BJ1013" s="225"/>
    </row>
    <row r="1014" spans="1:62" s="223" customFormat="1" x14ac:dyDescent="0.25">
      <c r="A1014"/>
      <c r="B1014"/>
      <c r="C1014" s="222" t="str">
        <f t="shared" si="28"/>
        <v>MARKET4+ bed</v>
      </c>
      <c r="D1014" s="213" t="s">
        <v>565</v>
      </c>
      <c r="E1014" s="213" t="s">
        <v>147</v>
      </c>
      <c r="F1014" s="213">
        <v>0</v>
      </c>
      <c r="G1014" s="213">
        <v>980.24983336878199</v>
      </c>
      <c r="H1014" s="213">
        <v>184.97003559191677</v>
      </c>
      <c r="I1014" s="213">
        <v>603.19733321405852</v>
      </c>
      <c r="J1014" s="213">
        <v>52.331928073423811</v>
      </c>
      <c r="K1014" s="213">
        <v>194.06948981012724</v>
      </c>
      <c r="L1014" s="213">
        <v>131.00162293368052</v>
      </c>
      <c r="M1014" s="213">
        <v>477.29441085828228</v>
      </c>
      <c r="N1014" s="213">
        <v>446.16948298951917</v>
      </c>
      <c r="O1014" s="213">
        <v>317.07839185632525</v>
      </c>
      <c r="P1014" s="213">
        <v>0</v>
      </c>
      <c r="Q1014" s="213">
        <v>47.594576188913102</v>
      </c>
      <c r="R1014" s="213">
        <v>176.21717518780491</v>
      </c>
      <c r="S1014" s="213">
        <v>38.14341544625951</v>
      </c>
      <c r="T1014" s="213">
        <v>94.157773106460326</v>
      </c>
      <c r="U1014" s="213">
        <v>862.47600411696203</v>
      </c>
      <c r="V1014" s="213">
        <v>299.49813772863166</v>
      </c>
      <c r="W1014" s="213">
        <v>394.58657763250488</v>
      </c>
      <c r="X1014" s="213">
        <v>0</v>
      </c>
      <c r="Y1014" s="213">
        <v>0</v>
      </c>
      <c r="Z1014" s="213">
        <v>96.58212261255278</v>
      </c>
      <c r="AA1014" s="213">
        <v>412.13050893476583</v>
      </c>
      <c r="AB1014" s="213">
        <v>255.97329459259149</v>
      </c>
      <c r="AC1014" s="213">
        <v>365.36724322364705</v>
      </c>
      <c r="AD1014" s="213">
        <v>0</v>
      </c>
      <c r="AE1014" s="213">
        <v>0</v>
      </c>
      <c r="AF1014" s="213">
        <v>63.004130438089291</v>
      </c>
      <c r="AG1014"/>
      <c r="AH1014"/>
      <c r="AI1014"/>
      <c r="AJ1014"/>
      <c r="AN1014" s="224"/>
      <c r="AO1014" s="224"/>
      <c r="AP1014" s="224"/>
      <c r="AQ1014" s="224"/>
      <c r="AT1014" s="224"/>
      <c r="AU1014" s="224"/>
      <c r="AV1014" s="224"/>
      <c r="AW1014" s="224"/>
      <c r="AX1014" s="225"/>
      <c r="AY1014" s="224"/>
      <c r="AZ1014" s="224"/>
      <c r="BA1014" s="224"/>
      <c r="BB1014" s="224"/>
      <c r="BC1014" s="224"/>
      <c r="BD1014" s="225"/>
      <c r="BE1014" s="224"/>
      <c r="BF1014" s="224"/>
      <c r="BG1014" s="224"/>
      <c r="BH1014" s="224"/>
      <c r="BI1014" s="224"/>
      <c r="BJ1014" s="225"/>
    </row>
    <row r="1015" spans="1:62" s="223" customFormat="1" x14ac:dyDescent="0.25">
      <c r="A1015"/>
      <c r="B1015"/>
      <c r="C1015" s="222" t="str">
        <f t="shared" si="28"/>
        <v>MARKETTOTAL</v>
      </c>
      <c r="D1015" s="213" t="s">
        <v>565</v>
      </c>
      <c r="E1015" s="213" t="s">
        <v>19</v>
      </c>
      <c r="F1015" s="213">
        <f>SUM(F1011:F1014)</f>
        <v>0</v>
      </c>
      <c r="G1015" s="213">
        <f t="shared" ref="G1015:AF1015" si="29">SUM(G1011:G1014)</f>
        <v>2976.2697753267485</v>
      </c>
      <c r="H1015" s="213">
        <f t="shared" si="29"/>
        <v>629.76985555338683</v>
      </c>
      <c r="I1015" s="213">
        <f t="shared" si="29"/>
        <v>1966.2174024824758</v>
      </c>
      <c r="J1015" s="213">
        <f t="shared" si="29"/>
        <v>263.60473216611291</v>
      </c>
      <c r="K1015" s="213">
        <f t="shared" si="29"/>
        <v>891.87378648402978</v>
      </c>
      <c r="L1015" s="213">
        <f t="shared" si="29"/>
        <v>375.09901986595412</v>
      </c>
      <c r="M1015" s="213">
        <f t="shared" si="29"/>
        <v>1384.5449453597753</v>
      </c>
      <c r="N1015" s="213">
        <f t="shared" si="29"/>
        <v>1343.1700491371753</v>
      </c>
      <c r="O1015" s="213">
        <f t="shared" si="29"/>
        <v>1849.566102422624</v>
      </c>
      <c r="P1015" s="213">
        <f t="shared" si="29"/>
        <v>0</v>
      </c>
      <c r="Q1015" s="213">
        <f t="shared" si="29"/>
        <v>137.35011799197801</v>
      </c>
      <c r="R1015" s="213">
        <f t="shared" si="29"/>
        <v>426.88892933832034</v>
      </c>
      <c r="S1015" s="213">
        <f t="shared" si="29"/>
        <v>132.43021201802719</v>
      </c>
      <c r="T1015" s="213">
        <f t="shared" si="29"/>
        <v>300.96346322245802</v>
      </c>
      <c r="U1015" s="213">
        <f t="shared" si="29"/>
        <v>2608.3448083830181</v>
      </c>
      <c r="V1015" s="213">
        <f t="shared" si="29"/>
        <v>821.5741361787359</v>
      </c>
      <c r="W1015" s="213">
        <f t="shared" si="29"/>
        <v>1741.688248179215</v>
      </c>
      <c r="X1015" s="213">
        <f t="shared" si="29"/>
        <v>0</v>
      </c>
      <c r="Y1015" s="213">
        <f t="shared" si="29"/>
        <v>33.486704305817469</v>
      </c>
      <c r="Z1015" s="213">
        <f t="shared" si="29"/>
        <v>664.51589554210102</v>
      </c>
      <c r="AA1015" s="213">
        <f t="shared" si="29"/>
        <v>1184.9252342692589</v>
      </c>
      <c r="AB1015" s="213">
        <f t="shared" si="29"/>
        <v>804.68111296702511</v>
      </c>
      <c r="AC1015" s="213">
        <f t="shared" si="29"/>
        <v>1229.8960239448552</v>
      </c>
      <c r="AD1015" s="213">
        <f t="shared" si="29"/>
        <v>0</v>
      </c>
      <c r="AE1015" s="213">
        <f t="shared" si="29"/>
        <v>0</v>
      </c>
      <c r="AF1015" s="213">
        <f t="shared" si="29"/>
        <v>225.31270795200697</v>
      </c>
      <c r="AG1015"/>
      <c r="AH1015"/>
      <c r="AI1015"/>
      <c r="AJ1015"/>
      <c r="AN1015" s="224"/>
      <c r="AO1015" s="224"/>
      <c r="AP1015" s="224"/>
      <c r="AQ1015" s="224"/>
      <c r="AT1015" s="224"/>
      <c r="AU1015" s="224"/>
      <c r="AV1015" s="224"/>
      <c r="AW1015" s="224"/>
      <c r="AX1015" s="225"/>
      <c r="AY1015" s="224"/>
      <c r="AZ1015" s="224"/>
      <c r="BA1015" s="224"/>
      <c r="BB1015" s="224"/>
      <c r="BC1015" s="224"/>
      <c r="BD1015" s="225"/>
      <c r="BE1015" s="224"/>
      <c r="BF1015" s="224"/>
      <c r="BG1015" s="224"/>
      <c r="BH1015" s="224"/>
      <c r="BI1015" s="224"/>
      <c r="BJ1015" s="225"/>
    </row>
    <row r="1016" spans="1:62" s="223" customFormat="1" x14ac:dyDescent="0.25">
      <c r="A1016"/>
      <c r="B1016"/>
      <c r="C1016" s="222" t="str">
        <f t="shared" si="28"/>
        <v/>
      </c>
      <c r="D1016" s="213"/>
      <c r="E1016" s="213"/>
      <c r="F1016" s="213"/>
      <c r="G1016" s="213"/>
      <c r="H1016" s="213"/>
      <c r="I1016" s="213"/>
      <c r="J1016" s="213"/>
      <c r="K1016" s="213"/>
      <c r="L1016" s="213"/>
      <c r="M1016" s="213"/>
      <c r="N1016" s="213"/>
      <c r="O1016" s="213"/>
      <c r="P1016" s="213"/>
      <c r="Q1016" s="213"/>
      <c r="R1016" s="213"/>
      <c r="S1016" s="213"/>
      <c r="T1016" s="213"/>
      <c r="U1016" s="213"/>
      <c r="V1016" s="213"/>
      <c r="W1016" s="213"/>
      <c r="X1016" s="213"/>
      <c r="Y1016" s="213"/>
      <c r="Z1016" s="213"/>
      <c r="AA1016" s="213"/>
      <c r="AB1016" s="213"/>
      <c r="AC1016" s="213"/>
      <c r="AD1016" s="213"/>
      <c r="AE1016" s="213"/>
      <c r="AF1016" s="213"/>
      <c r="AG1016"/>
      <c r="AH1016"/>
      <c r="AI1016"/>
      <c r="AJ1016"/>
      <c r="AN1016" s="224"/>
      <c r="AO1016" s="224"/>
      <c r="AP1016" s="224"/>
      <c r="AQ1016" s="224"/>
      <c r="AT1016" s="224"/>
      <c r="AU1016" s="224"/>
      <c r="AV1016" s="224"/>
      <c r="AW1016" s="224"/>
      <c r="AX1016" s="225"/>
      <c r="AY1016" s="224"/>
      <c r="AZ1016" s="224"/>
      <c r="BA1016" s="224"/>
      <c r="BB1016" s="224"/>
      <c r="BC1016" s="224"/>
      <c r="BD1016" s="225"/>
      <c r="BE1016" s="224"/>
      <c r="BF1016" s="224"/>
      <c r="BG1016" s="224"/>
      <c r="BH1016" s="224"/>
      <c r="BI1016" s="224"/>
      <c r="BJ1016" s="225"/>
    </row>
    <row r="1017" spans="1:62" s="223" customFormat="1" x14ac:dyDescent="0.25">
      <c r="A1017"/>
      <c r="B1017"/>
      <c r="C1017" s="222" t="str">
        <f t="shared" si="28"/>
        <v>TOTAL AFFORDABLE1 bed</v>
      </c>
      <c r="D1017" s="213" t="s">
        <v>566</v>
      </c>
      <c r="E1017" s="213" t="s">
        <v>149</v>
      </c>
      <c r="F1017" s="213">
        <v>4.0517000000000003</v>
      </c>
      <c r="G1017" s="213">
        <v>141.28530000000001</v>
      </c>
      <c r="H1017" s="213">
        <v>34.488900000000001</v>
      </c>
      <c r="I1017" s="213">
        <v>75.183199999999999</v>
      </c>
      <c r="J1017" s="213">
        <v>17.565200000000001</v>
      </c>
      <c r="K1017" s="213">
        <v>109.42570000000001</v>
      </c>
      <c r="L1017" s="213">
        <v>23.2348</v>
      </c>
      <c r="M1017" s="213">
        <v>76.316500000000005</v>
      </c>
      <c r="N1017" s="213">
        <v>85.149500000000003</v>
      </c>
      <c r="O1017" s="213">
        <v>186.0909</v>
      </c>
      <c r="P1017" s="213">
        <v>0.73660000000000003</v>
      </c>
      <c r="Q1017" s="213">
        <v>19.546199999999999</v>
      </c>
      <c r="R1017" s="213">
        <v>50.876199999999997</v>
      </c>
      <c r="S1017" s="213">
        <v>15.697100000000001</v>
      </c>
      <c r="T1017" s="213">
        <v>31.635200000000001</v>
      </c>
      <c r="U1017" s="213">
        <v>107.2518</v>
      </c>
      <c r="V1017" s="213">
        <v>47.278100000000002</v>
      </c>
      <c r="W1017" s="213">
        <v>84.126000000000005</v>
      </c>
      <c r="X1017" s="213">
        <v>0</v>
      </c>
      <c r="Y1017" s="213">
        <v>11.963699999999999</v>
      </c>
      <c r="Z1017" s="213">
        <v>74.783100000000005</v>
      </c>
      <c r="AA1017" s="213">
        <v>66.172399999999996</v>
      </c>
      <c r="AB1017" s="213">
        <v>67.832700000000003</v>
      </c>
      <c r="AC1017" s="213">
        <v>159.50720000000001</v>
      </c>
      <c r="AD1017" s="213">
        <v>0</v>
      </c>
      <c r="AE1017" s="213">
        <v>13.4389</v>
      </c>
      <c r="AF1017" s="213">
        <v>27.363099999999999</v>
      </c>
      <c r="AG1017"/>
      <c r="AH1017"/>
      <c r="AI1017"/>
      <c r="AJ1017"/>
      <c r="AN1017" s="224"/>
      <c r="AO1017" s="224"/>
      <c r="AP1017" s="224"/>
      <c r="AQ1017" s="224"/>
      <c r="AT1017" s="224"/>
      <c r="AU1017" s="224"/>
      <c r="AV1017" s="224"/>
      <c r="AW1017" s="224"/>
      <c r="AX1017" s="225"/>
      <c r="AY1017" s="224"/>
      <c r="AZ1017" s="224"/>
      <c r="BA1017" s="224"/>
      <c r="BB1017" s="224"/>
      <c r="BC1017" s="224"/>
      <c r="BD1017" s="225"/>
      <c r="BE1017" s="224"/>
      <c r="BF1017" s="224"/>
      <c r="BG1017" s="224"/>
      <c r="BH1017" s="224"/>
      <c r="BI1017" s="224"/>
      <c r="BJ1017" s="225"/>
    </row>
    <row r="1018" spans="1:62" s="223" customFormat="1" x14ac:dyDescent="0.25">
      <c r="A1018"/>
      <c r="B1018"/>
      <c r="C1018" s="222" t="str">
        <f t="shared" si="28"/>
        <v>TOTAL AFFORDABLE2 bed</v>
      </c>
      <c r="D1018" s="213" t="s">
        <v>566</v>
      </c>
      <c r="E1018" s="213" t="s">
        <v>182</v>
      </c>
      <c r="F1018" s="213">
        <v>0</v>
      </c>
      <c r="G1018" s="213">
        <v>222.2251</v>
      </c>
      <c r="H1018" s="213">
        <v>50.333799999999997</v>
      </c>
      <c r="I1018" s="213">
        <v>143.94149999999999</v>
      </c>
      <c r="J1018" s="213">
        <v>18.861000000000001</v>
      </c>
      <c r="K1018" s="213">
        <v>96.638599999999997</v>
      </c>
      <c r="L1018" s="213">
        <v>44.366</v>
      </c>
      <c r="M1018" s="213">
        <v>170.18049999999999</v>
      </c>
      <c r="N1018" s="213">
        <v>155.26900000000001</v>
      </c>
      <c r="O1018" s="213">
        <v>340.62099999999998</v>
      </c>
      <c r="P1018" s="213">
        <v>0</v>
      </c>
      <c r="Q1018" s="213">
        <v>33.225499999999997</v>
      </c>
      <c r="R1018" s="213">
        <v>114.58540000000001</v>
      </c>
      <c r="S1018" s="213">
        <v>26.240200000000002</v>
      </c>
      <c r="T1018" s="213">
        <v>55.6126</v>
      </c>
      <c r="U1018" s="213">
        <v>278.62950000000001</v>
      </c>
      <c r="V1018" s="213">
        <v>94.465400000000002</v>
      </c>
      <c r="W1018" s="213">
        <v>190.2414</v>
      </c>
      <c r="X1018" s="213">
        <v>0</v>
      </c>
      <c r="Y1018" s="213">
        <v>14.647</v>
      </c>
      <c r="Z1018" s="213">
        <v>126.13760000000001</v>
      </c>
      <c r="AA1018" s="213">
        <v>151.61580000000001</v>
      </c>
      <c r="AB1018" s="213">
        <v>108.7848</v>
      </c>
      <c r="AC1018" s="213">
        <v>257.44299999999998</v>
      </c>
      <c r="AD1018" s="213">
        <v>0</v>
      </c>
      <c r="AE1018" s="213">
        <v>25.314800000000002</v>
      </c>
      <c r="AF1018" s="213">
        <v>42.620600000000003</v>
      </c>
      <c r="AG1018"/>
      <c r="AH1018"/>
      <c r="AI1018"/>
      <c r="AJ1018"/>
      <c r="AN1018" s="224"/>
      <c r="AO1018" s="224"/>
      <c r="AP1018" s="224"/>
      <c r="AQ1018" s="224"/>
      <c r="AT1018" s="224"/>
      <c r="AU1018" s="224"/>
      <c r="AV1018" s="224"/>
      <c r="AW1018" s="224"/>
      <c r="AX1018" s="225"/>
      <c r="AY1018" s="224"/>
      <c r="AZ1018" s="224"/>
      <c r="BA1018" s="224"/>
      <c r="BB1018" s="224"/>
      <c r="BC1018" s="224"/>
      <c r="BD1018" s="225"/>
      <c r="BE1018" s="224"/>
      <c r="BF1018" s="224"/>
      <c r="BG1018" s="224"/>
      <c r="BH1018" s="224"/>
      <c r="BI1018" s="224"/>
      <c r="BJ1018" s="225"/>
    </row>
    <row r="1019" spans="1:62" s="223" customFormat="1" x14ac:dyDescent="0.25">
      <c r="A1019"/>
      <c r="B1019"/>
      <c r="C1019" s="222" t="str">
        <f t="shared" si="28"/>
        <v>TOTAL AFFORDABLE3 bed</v>
      </c>
      <c r="D1019" s="213" t="s">
        <v>566</v>
      </c>
      <c r="E1019" s="213" t="s">
        <v>146</v>
      </c>
      <c r="F1019" s="213">
        <v>0</v>
      </c>
      <c r="G1019" s="213">
        <v>189.64019999999999</v>
      </c>
      <c r="H1019" s="213">
        <v>37.151899999999998</v>
      </c>
      <c r="I1019" s="213">
        <v>121.8177</v>
      </c>
      <c r="J1019" s="213">
        <v>12.7537</v>
      </c>
      <c r="K1019" s="213">
        <v>39.636600000000001</v>
      </c>
      <c r="L1019" s="213">
        <v>31.0928</v>
      </c>
      <c r="M1019" s="213">
        <v>115.2334</v>
      </c>
      <c r="N1019" s="213">
        <v>104.9646</v>
      </c>
      <c r="O1019" s="213">
        <v>142.1463</v>
      </c>
      <c r="P1019" s="213">
        <v>0</v>
      </c>
      <c r="Q1019" s="213">
        <v>10.5832</v>
      </c>
      <c r="R1019" s="213">
        <v>51.514899999999997</v>
      </c>
      <c r="S1019" s="213">
        <v>9.0630000000000006</v>
      </c>
      <c r="T1019" s="213">
        <v>23.720199999999998</v>
      </c>
      <c r="U1019" s="213">
        <v>234.54689999999999</v>
      </c>
      <c r="V1019" s="213">
        <v>57.175199999999997</v>
      </c>
      <c r="W1019" s="213">
        <v>119.9808</v>
      </c>
      <c r="X1019" s="213">
        <v>0</v>
      </c>
      <c r="Y1019" s="213">
        <v>4.5195999999999996</v>
      </c>
      <c r="Z1019" s="213">
        <v>51.872900000000001</v>
      </c>
      <c r="AA1019" s="213">
        <v>91.494799999999998</v>
      </c>
      <c r="AB1019" s="213">
        <v>53.391399999999997</v>
      </c>
      <c r="AC1019" s="213">
        <v>104.5194</v>
      </c>
      <c r="AD1019" s="213">
        <v>0</v>
      </c>
      <c r="AE1019" s="213">
        <v>5.2782</v>
      </c>
      <c r="AF1019" s="213">
        <v>18.902100000000001</v>
      </c>
      <c r="AG1019"/>
      <c r="AH1019"/>
      <c r="AI1019"/>
      <c r="AJ1019"/>
      <c r="AN1019" s="224"/>
      <c r="AO1019" s="224"/>
      <c r="AP1019" s="224"/>
      <c r="AQ1019" s="224"/>
      <c r="AT1019" s="224"/>
      <c r="AU1019" s="224"/>
      <c r="AV1019" s="224"/>
      <c r="AW1019" s="224"/>
      <c r="AX1019" s="225"/>
      <c r="AY1019" s="224"/>
      <c r="AZ1019" s="224"/>
      <c r="BA1019" s="224"/>
      <c r="BB1019" s="224"/>
      <c r="BC1019" s="224"/>
      <c r="BD1019" s="225"/>
      <c r="BE1019" s="224"/>
      <c r="BF1019" s="224"/>
      <c r="BG1019" s="224"/>
      <c r="BH1019" s="224"/>
      <c r="BI1019" s="224"/>
      <c r="BJ1019" s="225"/>
    </row>
    <row r="1020" spans="1:62" s="223" customFormat="1" x14ac:dyDescent="0.25">
      <c r="A1020"/>
      <c r="B1020"/>
      <c r="C1020" s="222" t="str">
        <f t="shared" si="28"/>
        <v>TOTAL AFFORDABLE4+ bed</v>
      </c>
      <c r="D1020" s="213" t="s">
        <v>566</v>
      </c>
      <c r="E1020" s="213" t="s">
        <v>147</v>
      </c>
      <c r="F1020" s="213">
        <v>3.2877000000000001</v>
      </c>
      <c r="G1020" s="213">
        <v>72.775000000000006</v>
      </c>
      <c r="H1020" s="213">
        <v>17.2364</v>
      </c>
      <c r="I1020" s="213">
        <v>37.442999999999998</v>
      </c>
      <c r="J1020" s="213">
        <v>10.6012</v>
      </c>
      <c r="K1020" s="213">
        <v>49.656700000000001</v>
      </c>
      <c r="L1020" s="213">
        <v>11.5625</v>
      </c>
      <c r="M1020" s="213">
        <v>29.472799999999999</v>
      </c>
      <c r="N1020" s="213">
        <v>34.895699999999998</v>
      </c>
      <c r="O1020" s="213">
        <v>82.729900000000001</v>
      </c>
      <c r="P1020" s="213">
        <v>3.2111999999999998</v>
      </c>
      <c r="Q1020" s="213">
        <v>13.2164</v>
      </c>
      <c r="R1020" s="213">
        <v>35.458300000000001</v>
      </c>
      <c r="S1020" s="213">
        <v>9.8081999999999994</v>
      </c>
      <c r="T1020" s="213">
        <v>17.793900000000001</v>
      </c>
      <c r="U1020" s="213">
        <v>36.39</v>
      </c>
      <c r="V1020" s="213">
        <v>23.0688</v>
      </c>
      <c r="W1020" s="213">
        <v>36.5503</v>
      </c>
      <c r="X1020" s="213">
        <v>1.2729999999999999</v>
      </c>
      <c r="Y1020" s="213">
        <v>4.9743000000000004</v>
      </c>
      <c r="Z1020" s="213">
        <v>33.719799999999999</v>
      </c>
      <c r="AA1020" s="213">
        <v>32.006900000000002</v>
      </c>
      <c r="AB1020" s="213">
        <v>28.535799999999998</v>
      </c>
      <c r="AC1020" s="213">
        <v>80.852000000000004</v>
      </c>
      <c r="AD1020" s="213">
        <v>2.5886999999999998</v>
      </c>
      <c r="AE1020" s="213">
        <v>11.9102</v>
      </c>
      <c r="AF1020" s="213">
        <v>13.9815</v>
      </c>
      <c r="AG1020"/>
      <c r="AH1020"/>
      <c r="AI1020"/>
      <c r="AJ1020"/>
      <c r="AN1020" s="224"/>
      <c r="AO1020" s="224"/>
      <c r="AP1020" s="224"/>
      <c r="AQ1020" s="224"/>
      <c r="AT1020" s="224"/>
      <c r="AU1020" s="224"/>
      <c r="AV1020" s="224"/>
      <c r="AW1020" s="224"/>
      <c r="AX1020" s="225"/>
      <c r="AY1020" s="224"/>
      <c r="AZ1020" s="224"/>
      <c r="BA1020" s="224"/>
      <c r="BB1020" s="224"/>
      <c r="BC1020" s="224"/>
      <c r="BD1020" s="225"/>
      <c r="BE1020" s="224"/>
      <c r="BF1020" s="224"/>
      <c r="BG1020" s="224"/>
      <c r="BH1020" s="224"/>
      <c r="BI1020" s="224"/>
      <c r="BJ1020" s="225"/>
    </row>
    <row r="1021" spans="1:62" s="223" customFormat="1" x14ac:dyDescent="0.25">
      <c r="A1021"/>
      <c r="B1021"/>
      <c r="C1021" s="222" t="str">
        <f t="shared" si="28"/>
        <v>TOTAL AFFORDABLETOTAL</v>
      </c>
      <c r="D1021" s="213" t="s">
        <v>566</v>
      </c>
      <c r="E1021" s="213" t="s">
        <v>19</v>
      </c>
      <c r="F1021" s="213">
        <v>7.3394000000000004</v>
      </c>
      <c r="G1021" s="213">
        <v>625.92559999999992</v>
      </c>
      <c r="H1021" s="213">
        <v>139.21099999999998</v>
      </c>
      <c r="I1021" s="213">
        <v>378.3854</v>
      </c>
      <c r="J1021" s="213">
        <v>59.781100000000002</v>
      </c>
      <c r="K1021" s="213">
        <v>295.35759999999999</v>
      </c>
      <c r="L1021" s="213">
        <v>110.25609999999999</v>
      </c>
      <c r="M1021" s="213">
        <v>391.20320000000004</v>
      </c>
      <c r="N1021" s="213">
        <v>380.27879999999999</v>
      </c>
      <c r="O1021" s="213">
        <v>751.58810000000005</v>
      </c>
      <c r="P1021" s="213">
        <v>3.9478</v>
      </c>
      <c r="Q1021" s="213">
        <v>76.571299999999994</v>
      </c>
      <c r="R1021" s="213">
        <v>252.4348</v>
      </c>
      <c r="S1021" s="213">
        <v>60.808500000000002</v>
      </c>
      <c r="T1021" s="213">
        <v>128.7619</v>
      </c>
      <c r="U1021" s="213">
        <v>656.81820000000005</v>
      </c>
      <c r="V1021" s="213">
        <v>221.98750000000001</v>
      </c>
      <c r="W1021" s="213">
        <v>430.89849999999996</v>
      </c>
      <c r="X1021" s="213">
        <v>1.2729999999999999</v>
      </c>
      <c r="Y1021" s="213">
        <v>36.104600000000005</v>
      </c>
      <c r="Z1021" s="213">
        <v>286.51340000000005</v>
      </c>
      <c r="AA1021" s="213">
        <v>341.28989999999999</v>
      </c>
      <c r="AB1021" s="213">
        <v>258.54470000000003</v>
      </c>
      <c r="AC1021" s="213">
        <v>602.32159999999999</v>
      </c>
      <c r="AD1021" s="213">
        <v>2.5886999999999998</v>
      </c>
      <c r="AE1021" s="213">
        <v>55.942099999999996</v>
      </c>
      <c r="AF1021" s="213">
        <v>102.8673</v>
      </c>
      <c r="AG1021"/>
      <c r="AH1021"/>
      <c r="AI1021"/>
      <c r="AJ1021"/>
      <c r="AN1021" s="224"/>
      <c r="AO1021" s="224"/>
      <c r="AP1021" s="224"/>
      <c r="AQ1021" s="224"/>
      <c r="AT1021" s="224"/>
      <c r="AU1021" s="224"/>
      <c r="AV1021" s="224"/>
      <c r="AW1021" s="224"/>
      <c r="AX1021" s="225"/>
      <c r="AY1021" s="224"/>
      <c r="AZ1021" s="224"/>
      <c r="BA1021" s="224"/>
      <c r="BB1021" s="224"/>
      <c r="BC1021" s="224"/>
      <c r="BD1021" s="225"/>
      <c r="BE1021" s="224"/>
      <c r="BF1021" s="224"/>
      <c r="BG1021" s="224"/>
      <c r="BH1021" s="224"/>
      <c r="BI1021" s="224"/>
      <c r="BJ1021" s="225"/>
    </row>
    <row r="1022" spans="1:62" s="223" customFormat="1" x14ac:dyDescent="0.25">
      <c r="A1022"/>
      <c r="B1022"/>
      <c r="C1022" s="222" t="str">
        <f t="shared" si="28"/>
        <v/>
      </c>
      <c r="D1022" s="213"/>
      <c r="E1022" s="213"/>
      <c r="F1022" s="213"/>
      <c r="G1022" s="213"/>
      <c r="H1022" s="213"/>
      <c r="I1022" s="213"/>
      <c r="J1022" s="213"/>
      <c r="K1022" s="213"/>
      <c r="L1022" s="213"/>
      <c r="M1022" s="213"/>
      <c r="N1022" s="213"/>
      <c r="O1022" s="213"/>
      <c r="P1022" s="213"/>
      <c r="Q1022" s="213"/>
      <c r="R1022" s="213"/>
      <c r="S1022" s="213"/>
      <c r="T1022" s="213"/>
      <c r="U1022" s="213"/>
      <c r="V1022" s="213"/>
      <c r="W1022" s="213"/>
      <c r="X1022" s="213"/>
      <c r="Y1022" s="213"/>
      <c r="Z1022" s="213"/>
      <c r="AA1022" s="213"/>
      <c r="AB1022" s="213"/>
      <c r="AC1022" s="213"/>
      <c r="AD1022" s="213"/>
      <c r="AE1022" s="213"/>
      <c r="AF1022" s="213"/>
      <c r="AG1022"/>
      <c r="AH1022"/>
      <c r="AI1022"/>
      <c r="AJ1022"/>
      <c r="AN1022" s="224"/>
      <c r="AO1022" s="224"/>
      <c r="AP1022" s="224"/>
      <c r="AQ1022" s="224"/>
      <c r="AT1022" s="224"/>
      <c r="AU1022" s="224"/>
      <c r="AV1022" s="224"/>
      <c r="AW1022" s="224"/>
      <c r="AX1022" s="225"/>
      <c r="AY1022" s="224"/>
      <c r="AZ1022" s="224"/>
      <c r="BA1022" s="224"/>
      <c r="BB1022" s="224"/>
      <c r="BC1022" s="224"/>
      <c r="BD1022" s="225"/>
      <c r="BE1022" s="224"/>
      <c r="BF1022" s="224"/>
      <c r="BG1022" s="224"/>
      <c r="BH1022" s="224"/>
      <c r="BI1022" s="224"/>
      <c r="BJ1022" s="225"/>
    </row>
    <row r="1023" spans="1:62" s="223" customFormat="1" x14ac:dyDescent="0.25">
      <c r="A1023"/>
      <c r="B1023"/>
      <c r="C1023" s="222" t="str">
        <f t="shared" si="28"/>
        <v>Unable to afford affordable rent1 bed</v>
      </c>
      <c r="D1023" s="213" t="s">
        <v>464</v>
      </c>
      <c r="E1023" s="213" t="s">
        <v>149</v>
      </c>
      <c r="F1023" s="213">
        <v>3.6981999999999999</v>
      </c>
      <c r="G1023" s="213">
        <v>114.0492</v>
      </c>
      <c r="H1023" s="213">
        <v>30.346299999999999</v>
      </c>
      <c r="I1023" s="213">
        <v>62.516399999999997</v>
      </c>
      <c r="J1023" s="213">
        <v>15.3795</v>
      </c>
      <c r="K1023" s="213">
        <v>92.108900000000006</v>
      </c>
      <c r="L1023" s="213">
        <v>20.354199999999999</v>
      </c>
      <c r="M1023" s="213">
        <v>59.529299999999999</v>
      </c>
      <c r="N1023" s="213">
        <v>74.017499999999998</v>
      </c>
      <c r="O1023" s="213">
        <v>166.36279999999999</v>
      </c>
      <c r="P1023" s="213">
        <v>0.73660000000000003</v>
      </c>
      <c r="Q1023" s="213">
        <v>18.766100000000002</v>
      </c>
      <c r="R1023" s="213">
        <v>44.2956</v>
      </c>
      <c r="S1023" s="213">
        <v>14.2918</v>
      </c>
      <c r="T1023" s="213">
        <v>30.6371</v>
      </c>
      <c r="U1023" s="213">
        <v>73.892799999999994</v>
      </c>
      <c r="V1023" s="213">
        <v>41.582999999999998</v>
      </c>
      <c r="W1023" s="213">
        <v>74.296499999999995</v>
      </c>
      <c r="X1023" s="213">
        <v>0</v>
      </c>
      <c r="Y1023" s="213">
        <v>10.8566</v>
      </c>
      <c r="Z1023" s="213">
        <v>67.963899999999995</v>
      </c>
      <c r="AA1023" s="213">
        <v>53.292700000000004</v>
      </c>
      <c r="AB1023" s="213">
        <v>62.516500000000001</v>
      </c>
      <c r="AC1023" s="213">
        <v>145.65280000000001</v>
      </c>
      <c r="AD1023" s="213">
        <v>0</v>
      </c>
      <c r="AE1023" s="213">
        <v>12.968999999999999</v>
      </c>
      <c r="AF1023" s="213">
        <v>24.212800000000001</v>
      </c>
      <c r="AG1023"/>
      <c r="AH1023"/>
      <c r="AI1023"/>
      <c r="AJ1023"/>
      <c r="AN1023" s="224"/>
      <c r="AO1023" s="224"/>
      <c r="AP1023" s="224"/>
      <c r="AQ1023" s="224"/>
      <c r="AT1023" s="224"/>
      <c r="AU1023" s="224"/>
      <c r="AV1023" s="224"/>
      <c r="AW1023" s="224"/>
      <c r="AX1023" s="225"/>
      <c r="AY1023" s="224"/>
      <c r="AZ1023" s="224"/>
      <c r="BA1023" s="224"/>
      <c r="BB1023" s="224"/>
      <c r="BC1023" s="224"/>
      <c r="BD1023" s="225"/>
      <c r="BE1023" s="224"/>
      <c r="BF1023" s="224"/>
      <c r="BG1023" s="224"/>
      <c r="BH1023" s="224"/>
      <c r="BI1023" s="224"/>
      <c r="BJ1023" s="225"/>
    </row>
    <row r="1024" spans="1:62" s="223" customFormat="1" x14ac:dyDescent="0.25">
      <c r="A1024"/>
      <c r="B1024"/>
      <c r="C1024" s="222" t="str">
        <f t="shared" si="28"/>
        <v>Unable to afford affordable rent2 bed</v>
      </c>
      <c r="D1024" s="213" t="s">
        <v>464</v>
      </c>
      <c r="E1024" s="213" t="s">
        <v>182</v>
      </c>
      <c r="F1024" s="213">
        <v>0</v>
      </c>
      <c r="G1024" s="213">
        <v>167.89830000000001</v>
      </c>
      <c r="H1024" s="213">
        <v>42.694400000000002</v>
      </c>
      <c r="I1024" s="213">
        <v>112.7428</v>
      </c>
      <c r="J1024" s="213">
        <v>16.768899999999999</v>
      </c>
      <c r="K1024" s="213">
        <v>79.876199999999997</v>
      </c>
      <c r="L1024" s="213">
        <v>34.7393</v>
      </c>
      <c r="M1024" s="213">
        <v>118.82599999999999</v>
      </c>
      <c r="N1024" s="213">
        <v>122.3955</v>
      </c>
      <c r="O1024" s="213">
        <v>282.8304</v>
      </c>
      <c r="P1024" s="213">
        <v>0</v>
      </c>
      <c r="Q1024" s="213">
        <v>30.1297</v>
      </c>
      <c r="R1024" s="213">
        <v>87.585099999999997</v>
      </c>
      <c r="S1024" s="213">
        <v>22.258400000000002</v>
      </c>
      <c r="T1024" s="213">
        <v>51.410200000000003</v>
      </c>
      <c r="U1024" s="213">
        <v>172.12139999999999</v>
      </c>
      <c r="V1024" s="213">
        <v>75.651799999999994</v>
      </c>
      <c r="W1024" s="213">
        <v>154.18790000000001</v>
      </c>
      <c r="X1024" s="213">
        <v>0</v>
      </c>
      <c r="Y1024" s="213">
        <v>12.2311</v>
      </c>
      <c r="Z1024" s="213">
        <v>107.337</v>
      </c>
      <c r="AA1024" s="213">
        <v>107.9067</v>
      </c>
      <c r="AB1024" s="213">
        <v>92.114999999999995</v>
      </c>
      <c r="AC1024" s="213">
        <v>217.7158</v>
      </c>
      <c r="AD1024" s="213">
        <v>0</v>
      </c>
      <c r="AE1024" s="213">
        <v>22.2118</v>
      </c>
      <c r="AF1024" s="213">
        <v>33.577800000000003</v>
      </c>
      <c r="AG1024"/>
      <c r="AH1024"/>
      <c r="AI1024"/>
      <c r="AJ1024"/>
      <c r="AN1024" s="224"/>
      <c r="AO1024" s="224"/>
      <c r="AP1024" s="224"/>
      <c r="AQ1024" s="224"/>
      <c r="AT1024" s="224"/>
      <c r="AU1024" s="224"/>
      <c r="AV1024" s="224"/>
      <c r="AW1024" s="224"/>
      <c r="AX1024" s="225"/>
      <c r="AY1024" s="224"/>
      <c r="AZ1024" s="224"/>
      <c r="BA1024" s="224"/>
      <c r="BB1024" s="224"/>
      <c r="BC1024" s="224"/>
      <c r="BD1024" s="225"/>
      <c r="BE1024" s="224"/>
      <c r="BF1024" s="224"/>
      <c r="BG1024" s="224"/>
      <c r="BH1024" s="224"/>
      <c r="BI1024" s="224"/>
      <c r="BJ1024" s="225"/>
    </row>
    <row r="1025" spans="1:62" s="223" customFormat="1" x14ac:dyDescent="0.25">
      <c r="A1025"/>
      <c r="B1025"/>
      <c r="C1025" s="222" t="str">
        <f t="shared" si="28"/>
        <v>Unable to afford affordable rent3 bed</v>
      </c>
      <c r="D1025" s="213" t="s">
        <v>464</v>
      </c>
      <c r="E1025" s="213" t="s">
        <v>146</v>
      </c>
      <c r="F1025" s="213">
        <v>0</v>
      </c>
      <c r="G1025" s="213">
        <v>138.357</v>
      </c>
      <c r="H1025" s="213">
        <v>31.948899999999998</v>
      </c>
      <c r="I1025" s="213">
        <v>94.728200000000001</v>
      </c>
      <c r="J1025" s="213">
        <v>12.167899999999999</v>
      </c>
      <c r="K1025" s="213">
        <v>38.8033</v>
      </c>
      <c r="L1025" s="213">
        <v>22.839700000000001</v>
      </c>
      <c r="M1025" s="213">
        <v>75.794799999999995</v>
      </c>
      <c r="N1025" s="213">
        <v>80.335300000000004</v>
      </c>
      <c r="O1025" s="213">
        <v>117.07340000000001</v>
      </c>
      <c r="P1025" s="213">
        <v>0</v>
      </c>
      <c r="Q1025" s="213">
        <v>10.5832</v>
      </c>
      <c r="R1025" s="213">
        <v>43.703800000000001</v>
      </c>
      <c r="S1025" s="213">
        <v>8.1205999999999996</v>
      </c>
      <c r="T1025" s="213">
        <v>23.720199999999998</v>
      </c>
      <c r="U1025" s="213">
        <v>142.3321</v>
      </c>
      <c r="V1025" s="213">
        <v>43.276200000000003</v>
      </c>
      <c r="W1025" s="213">
        <v>88.7273</v>
      </c>
      <c r="X1025" s="213">
        <v>0</v>
      </c>
      <c r="Y1025" s="213">
        <v>4.0510000000000002</v>
      </c>
      <c r="Z1025" s="213">
        <v>44.816899999999997</v>
      </c>
      <c r="AA1025" s="213">
        <v>61.516399999999997</v>
      </c>
      <c r="AB1025" s="213">
        <v>45.159100000000002</v>
      </c>
      <c r="AC1025" s="213">
        <v>94.36</v>
      </c>
      <c r="AD1025" s="213">
        <v>0</v>
      </c>
      <c r="AE1025" s="213">
        <v>5.2782</v>
      </c>
      <c r="AF1025" s="213">
        <v>14.3674</v>
      </c>
      <c r="AG1025"/>
      <c r="AH1025"/>
      <c r="AI1025"/>
      <c r="AJ1025"/>
      <c r="AN1025" s="224"/>
      <c r="AO1025" s="224"/>
      <c r="AP1025" s="224"/>
      <c r="AQ1025" s="224"/>
      <c r="AT1025" s="224"/>
      <c r="AU1025" s="224"/>
      <c r="AV1025" s="224"/>
      <c r="AW1025" s="224"/>
      <c r="AX1025" s="225"/>
      <c r="AY1025" s="224"/>
      <c r="AZ1025" s="224"/>
      <c r="BA1025" s="224"/>
      <c r="BB1025" s="224"/>
      <c r="BC1025" s="224"/>
      <c r="BD1025" s="225"/>
      <c r="BE1025" s="224"/>
      <c r="BF1025" s="224"/>
      <c r="BG1025" s="224"/>
      <c r="BH1025" s="224"/>
      <c r="BI1025" s="224"/>
      <c r="BJ1025" s="225"/>
    </row>
    <row r="1026" spans="1:62" s="223" customFormat="1" x14ac:dyDescent="0.25">
      <c r="A1026"/>
      <c r="B1026"/>
      <c r="C1026" s="222" t="str">
        <f t="shared" si="28"/>
        <v>Unable to afford affordable rent4+ bed</v>
      </c>
      <c r="D1026" s="213" t="s">
        <v>464</v>
      </c>
      <c r="E1026" s="213" t="s">
        <v>147</v>
      </c>
      <c r="F1026" s="213">
        <v>2.8180000000000001</v>
      </c>
      <c r="G1026" s="213">
        <v>50.966900000000003</v>
      </c>
      <c r="H1026" s="213">
        <v>14.389699999999999</v>
      </c>
      <c r="I1026" s="213">
        <v>28.535900000000002</v>
      </c>
      <c r="J1026" s="213">
        <v>9.0973000000000006</v>
      </c>
      <c r="K1026" s="213">
        <v>36.636499999999998</v>
      </c>
      <c r="L1026" s="213">
        <v>8.3213000000000008</v>
      </c>
      <c r="M1026" s="213">
        <v>20.6828</v>
      </c>
      <c r="N1026" s="213">
        <v>26.1601</v>
      </c>
      <c r="O1026" s="213">
        <v>64.510099999999994</v>
      </c>
      <c r="P1026" s="213">
        <v>2.8081999999999998</v>
      </c>
      <c r="Q1026" s="213">
        <v>11.023099999999999</v>
      </c>
      <c r="R1026" s="213">
        <v>24.8127</v>
      </c>
      <c r="S1026" s="213">
        <v>8.6044</v>
      </c>
      <c r="T1026" s="213">
        <v>14.277200000000001</v>
      </c>
      <c r="U1026" s="213">
        <v>22.0548</v>
      </c>
      <c r="V1026" s="213">
        <v>17.864699999999999</v>
      </c>
      <c r="W1026" s="213">
        <v>28.4741</v>
      </c>
      <c r="X1026" s="213">
        <v>1.2729999999999999</v>
      </c>
      <c r="Y1026" s="213">
        <v>3.8658999999999999</v>
      </c>
      <c r="Z1026" s="213">
        <v>27.102699999999999</v>
      </c>
      <c r="AA1026" s="213">
        <v>22.607399999999998</v>
      </c>
      <c r="AB1026" s="213">
        <v>22.123899999999999</v>
      </c>
      <c r="AC1026" s="213">
        <v>63.598700000000001</v>
      </c>
      <c r="AD1026" s="213">
        <v>2.5886999999999998</v>
      </c>
      <c r="AE1026" s="213">
        <v>8.8872</v>
      </c>
      <c r="AF1026" s="213">
        <v>10.1555</v>
      </c>
      <c r="AG1026"/>
      <c r="AH1026"/>
      <c r="AI1026"/>
      <c r="AJ1026"/>
      <c r="AN1026" s="224"/>
      <c r="AO1026" s="224"/>
      <c r="AP1026" s="224"/>
      <c r="AQ1026" s="224"/>
      <c r="AT1026" s="224"/>
      <c r="AU1026" s="224"/>
      <c r="AV1026" s="224"/>
      <c r="AW1026" s="224"/>
      <c r="AX1026" s="225"/>
      <c r="AY1026" s="224"/>
      <c r="AZ1026" s="224"/>
      <c r="BA1026" s="224"/>
      <c r="BB1026" s="224"/>
      <c r="BC1026" s="224"/>
      <c r="BD1026" s="225"/>
      <c r="BE1026" s="224"/>
      <c r="BF1026" s="224"/>
      <c r="BG1026" s="224"/>
      <c r="BH1026" s="224"/>
      <c r="BI1026" s="224"/>
      <c r="BJ1026" s="225"/>
    </row>
    <row r="1027" spans="1:62" s="223" customFormat="1" x14ac:dyDescent="0.25">
      <c r="A1027"/>
      <c r="B1027"/>
      <c r="C1027" s="222" t="str">
        <f t="shared" si="28"/>
        <v>Unable to afford affordable rentTOTAL</v>
      </c>
      <c r="D1027" s="213" t="s">
        <v>464</v>
      </c>
      <c r="E1027" s="213" t="s">
        <v>19</v>
      </c>
      <c r="F1027" s="213">
        <v>6.5161999999999995</v>
      </c>
      <c r="G1027" s="213">
        <v>471.27139999999997</v>
      </c>
      <c r="H1027" s="213">
        <v>119.3793</v>
      </c>
      <c r="I1027" s="213">
        <v>298.52330000000001</v>
      </c>
      <c r="J1027" s="213">
        <v>53.413600000000002</v>
      </c>
      <c r="K1027" s="213">
        <v>247.42489999999998</v>
      </c>
      <c r="L1027" s="213">
        <v>86.254500000000007</v>
      </c>
      <c r="M1027" s="213">
        <v>274.8329</v>
      </c>
      <c r="N1027" s="213">
        <v>302.90840000000003</v>
      </c>
      <c r="O1027" s="213">
        <v>630.77670000000001</v>
      </c>
      <c r="P1027" s="213">
        <v>3.5448</v>
      </c>
      <c r="Q1027" s="213">
        <v>70.502099999999999</v>
      </c>
      <c r="R1027" s="213">
        <v>200.3972</v>
      </c>
      <c r="S1027" s="213">
        <v>53.275199999999998</v>
      </c>
      <c r="T1027" s="213">
        <v>120.04470000000001</v>
      </c>
      <c r="U1027" s="213">
        <v>410.40109999999999</v>
      </c>
      <c r="V1027" s="213">
        <v>178.37569999999999</v>
      </c>
      <c r="W1027" s="213">
        <v>345.68580000000003</v>
      </c>
      <c r="X1027" s="213">
        <v>1.2729999999999999</v>
      </c>
      <c r="Y1027" s="213">
        <v>31.0046</v>
      </c>
      <c r="Z1027" s="213">
        <v>247.22050000000002</v>
      </c>
      <c r="AA1027" s="213">
        <v>245.32319999999999</v>
      </c>
      <c r="AB1027" s="213">
        <v>221.91449999999998</v>
      </c>
      <c r="AC1027" s="213">
        <v>521.32730000000004</v>
      </c>
      <c r="AD1027" s="213">
        <v>2.5886999999999998</v>
      </c>
      <c r="AE1027" s="213">
        <v>49.346199999999996</v>
      </c>
      <c r="AF1027" s="213">
        <v>82.313500000000005</v>
      </c>
      <c r="AG1027"/>
      <c r="AH1027"/>
      <c r="AI1027"/>
      <c r="AJ1027"/>
      <c r="AN1027" s="224"/>
      <c r="AO1027" s="224"/>
      <c r="AP1027" s="224"/>
      <c r="AQ1027" s="224"/>
      <c r="AT1027" s="224"/>
      <c r="AU1027" s="224"/>
      <c r="AV1027" s="224"/>
      <c r="AW1027" s="224"/>
      <c r="AX1027" s="225"/>
      <c r="AY1027" s="224"/>
      <c r="AZ1027" s="224"/>
      <c r="BA1027" s="224"/>
      <c r="BB1027" s="224"/>
      <c r="BC1027" s="224"/>
      <c r="BD1027" s="225"/>
      <c r="BE1027" s="224"/>
      <c r="BF1027" s="224"/>
      <c r="BG1027" s="224"/>
      <c r="BH1027" s="224"/>
      <c r="BI1027" s="224"/>
      <c r="BJ1027" s="225"/>
    </row>
    <row r="1028" spans="1:62" s="223" customFormat="1" x14ac:dyDescent="0.25">
      <c r="A1028"/>
      <c r="B1028"/>
      <c r="C1028" s="222" t="str">
        <f t="shared" si="28"/>
        <v/>
      </c>
      <c r="D1028" s="213"/>
      <c r="E1028" s="213"/>
      <c r="F1028" s="213"/>
      <c r="G1028" s="213"/>
      <c r="H1028" s="213"/>
      <c r="I1028" s="213"/>
      <c r="J1028" s="213"/>
      <c r="K1028" s="213"/>
      <c r="L1028" s="213"/>
      <c r="M1028" s="213"/>
      <c r="N1028" s="213"/>
      <c r="O1028" s="213"/>
      <c r="P1028" s="213"/>
      <c r="Q1028" s="213"/>
      <c r="R1028" s="213"/>
      <c r="S1028" s="213"/>
      <c r="T1028" s="213"/>
      <c r="U1028" s="213"/>
      <c r="V1028" s="213"/>
      <c r="W1028" s="213"/>
      <c r="X1028" s="213"/>
      <c r="Y1028" s="213"/>
      <c r="Z1028" s="213"/>
      <c r="AA1028" s="213"/>
      <c r="AB1028" s="213"/>
      <c r="AC1028" s="213"/>
      <c r="AD1028" s="213"/>
      <c r="AE1028" s="213"/>
      <c r="AF1028" s="213"/>
      <c r="AG1028"/>
      <c r="AH1028"/>
      <c r="AI1028"/>
      <c r="AJ1028"/>
      <c r="AN1028" s="224"/>
      <c r="AO1028" s="224"/>
      <c r="AP1028" s="224"/>
      <c r="AQ1028" s="224"/>
      <c r="AT1028" s="224"/>
      <c r="AU1028" s="224"/>
      <c r="AV1028" s="224"/>
      <c r="AW1028" s="224"/>
      <c r="AX1028" s="225"/>
      <c r="AY1028" s="224"/>
      <c r="AZ1028" s="224"/>
      <c r="BA1028" s="224"/>
      <c r="BB1028" s="224"/>
      <c r="BC1028" s="224"/>
      <c r="BD1028" s="225"/>
      <c r="BE1028" s="224"/>
      <c r="BF1028" s="224"/>
      <c r="BG1028" s="224"/>
      <c r="BH1028" s="224"/>
      <c r="BI1028" s="224"/>
      <c r="BJ1028" s="225"/>
    </row>
    <row r="1029" spans="1:62" s="223" customFormat="1" x14ac:dyDescent="0.25">
      <c r="A1029"/>
      <c r="B1029"/>
      <c r="C1029" s="222" t="str">
        <f t="shared" si="28"/>
        <v>Able to afford affordable rent1 bed</v>
      </c>
      <c r="D1029" s="213" t="s">
        <v>567</v>
      </c>
      <c r="E1029" s="213" t="s">
        <v>149</v>
      </c>
      <c r="F1029" s="213">
        <v>0.35349999999999998</v>
      </c>
      <c r="G1029" s="213">
        <v>27.2361</v>
      </c>
      <c r="H1029" s="213">
        <v>4.1425999999999998</v>
      </c>
      <c r="I1029" s="213">
        <v>12.6669</v>
      </c>
      <c r="J1029" s="213">
        <v>2.1857000000000002</v>
      </c>
      <c r="K1029" s="213">
        <v>17.316800000000001</v>
      </c>
      <c r="L1029" s="213">
        <v>2.8805999999999998</v>
      </c>
      <c r="M1029" s="213">
        <v>16.787199999999999</v>
      </c>
      <c r="N1029" s="213">
        <v>11.132099999999999</v>
      </c>
      <c r="O1029" s="213">
        <v>19.728100000000001</v>
      </c>
      <c r="P1029" s="213">
        <v>0</v>
      </c>
      <c r="Q1029" s="213">
        <v>0.78010000000000002</v>
      </c>
      <c r="R1029" s="213">
        <v>6.5805999999999996</v>
      </c>
      <c r="S1029" s="213">
        <v>1.4053</v>
      </c>
      <c r="T1029" s="213">
        <v>0.99809999999999999</v>
      </c>
      <c r="U1029" s="213">
        <v>33.359099999999998</v>
      </c>
      <c r="V1029" s="213">
        <v>5.6951000000000001</v>
      </c>
      <c r="W1029" s="213">
        <v>9.8294999999999995</v>
      </c>
      <c r="X1029" s="213">
        <v>0</v>
      </c>
      <c r="Y1029" s="213">
        <v>1.1071</v>
      </c>
      <c r="Z1029" s="213">
        <v>6.8192000000000004</v>
      </c>
      <c r="AA1029" s="213">
        <v>12.8797</v>
      </c>
      <c r="AB1029" s="213">
        <v>5.3162000000000003</v>
      </c>
      <c r="AC1029" s="213">
        <v>13.8544</v>
      </c>
      <c r="AD1029" s="213">
        <v>0</v>
      </c>
      <c r="AE1029" s="213">
        <v>0.46989999999999998</v>
      </c>
      <c r="AF1029" s="213">
        <v>3.1503000000000001</v>
      </c>
      <c r="AG1029"/>
      <c r="AH1029"/>
      <c r="AI1029"/>
      <c r="AJ1029"/>
      <c r="AN1029" s="224"/>
      <c r="AO1029" s="224"/>
      <c r="AP1029" s="224"/>
      <c r="AQ1029" s="224"/>
      <c r="AT1029" s="224"/>
      <c r="AU1029" s="224"/>
      <c r="AV1029" s="224"/>
      <c r="AW1029" s="224"/>
      <c r="AX1029" s="225"/>
      <c r="AY1029" s="224"/>
      <c r="AZ1029" s="224"/>
      <c r="BA1029" s="224"/>
      <c r="BB1029" s="224"/>
      <c r="BC1029" s="224"/>
      <c r="BD1029" s="225"/>
      <c r="BE1029" s="224"/>
      <c r="BF1029" s="224"/>
      <c r="BG1029" s="224"/>
      <c r="BH1029" s="224"/>
      <c r="BI1029" s="224"/>
      <c r="BJ1029" s="225"/>
    </row>
    <row r="1030" spans="1:62" s="223" customFormat="1" x14ac:dyDescent="0.25">
      <c r="A1030"/>
      <c r="B1030"/>
      <c r="C1030" s="222" t="str">
        <f t="shared" si="28"/>
        <v>Able to afford affordable rent2 bed</v>
      </c>
      <c r="D1030" s="213" t="s">
        <v>567</v>
      </c>
      <c r="E1030" s="213" t="s">
        <v>182</v>
      </c>
      <c r="F1030" s="213">
        <v>0</v>
      </c>
      <c r="G1030" s="213">
        <v>54.326799999999999</v>
      </c>
      <c r="H1030" s="213">
        <v>7.6394000000000002</v>
      </c>
      <c r="I1030" s="213">
        <v>31.198699999999999</v>
      </c>
      <c r="J1030" s="213">
        <v>2.0920999999999998</v>
      </c>
      <c r="K1030" s="213">
        <v>16.762499999999999</v>
      </c>
      <c r="L1030" s="213">
        <v>9.6266999999999996</v>
      </c>
      <c r="M1030" s="213">
        <v>51.354399999999998</v>
      </c>
      <c r="N1030" s="213">
        <v>32.8735</v>
      </c>
      <c r="O1030" s="213">
        <v>57.790599999999998</v>
      </c>
      <c r="P1030" s="213">
        <v>0</v>
      </c>
      <c r="Q1030" s="213">
        <v>3.0958000000000001</v>
      </c>
      <c r="R1030" s="213">
        <v>27.000299999999999</v>
      </c>
      <c r="S1030" s="213">
        <v>3.9817</v>
      </c>
      <c r="T1030" s="213">
        <v>4.2024999999999997</v>
      </c>
      <c r="U1030" s="213">
        <v>106.5081</v>
      </c>
      <c r="V1030" s="213">
        <v>18.813600000000001</v>
      </c>
      <c r="W1030" s="213">
        <v>36.053600000000003</v>
      </c>
      <c r="X1030" s="213">
        <v>0</v>
      </c>
      <c r="Y1030" s="213">
        <v>2.4159000000000002</v>
      </c>
      <c r="Z1030" s="213">
        <v>18.800599999999999</v>
      </c>
      <c r="AA1030" s="213">
        <v>43.709200000000003</v>
      </c>
      <c r="AB1030" s="213">
        <v>16.669799999999999</v>
      </c>
      <c r="AC1030" s="213">
        <v>39.727200000000003</v>
      </c>
      <c r="AD1030" s="213">
        <v>0</v>
      </c>
      <c r="AE1030" s="213">
        <v>3.1030000000000002</v>
      </c>
      <c r="AF1030" s="213">
        <v>9.0427</v>
      </c>
      <c r="AG1030"/>
      <c r="AH1030"/>
      <c r="AI1030"/>
      <c r="AJ1030"/>
      <c r="AN1030" s="224"/>
      <c r="AO1030" s="224"/>
      <c r="AP1030" s="224"/>
      <c r="AQ1030" s="224"/>
      <c r="AT1030" s="224"/>
      <c r="AU1030" s="224"/>
      <c r="AV1030" s="224"/>
      <c r="AW1030" s="224"/>
      <c r="AX1030" s="225"/>
      <c r="AY1030" s="224"/>
      <c r="AZ1030" s="224"/>
      <c r="BA1030" s="224"/>
      <c r="BB1030" s="224"/>
      <c r="BC1030" s="224"/>
      <c r="BD1030" s="225"/>
      <c r="BE1030" s="224"/>
      <c r="BF1030" s="224"/>
      <c r="BG1030" s="224"/>
      <c r="BH1030" s="224"/>
      <c r="BI1030" s="224"/>
      <c r="BJ1030" s="225"/>
    </row>
    <row r="1031" spans="1:62" s="223" customFormat="1" x14ac:dyDescent="0.25">
      <c r="A1031"/>
      <c r="B1031"/>
      <c r="C1031" s="222" t="str">
        <f t="shared" si="28"/>
        <v>Able to afford affordable rent3 bed</v>
      </c>
      <c r="D1031" s="213" t="s">
        <v>567</v>
      </c>
      <c r="E1031" s="213" t="s">
        <v>146</v>
      </c>
      <c r="F1031" s="213">
        <v>0</v>
      </c>
      <c r="G1031" s="213">
        <v>51.283099999999997</v>
      </c>
      <c r="H1031" s="213">
        <v>5.2030000000000003</v>
      </c>
      <c r="I1031" s="213">
        <v>27.089500000000001</v>
      </c>
      <c r="J1031" s="213">
        <v>0.58579999999999999</v>
      </c>
      <c r="K1031" s="213">
        <v>0.83330000000000004</v>
      </c>
      <c r="L1031" s="213">
        <v>8.2530999999999999</v>
      </c>
      <c r="M1031" s="213">
        <v>39.438600000000001</v>
      </c>
      <c r="N1031" s="213">
        <v>24.629300000000001</v>
      </c>
      <c r="O1031" s="213">
        <v>25.072900000000001</v>
      </c>
      <c r="P1031" s="213">
        <v>0</v>
      </c>
      <c r="Q1031" s="213">
        <v>0</v>
      </c>
      <c r="R1031" s="213">
        <v>7.8110999999999997</v>
      </c>
      <c r="S1031" s="213">
        <v>0.94240000000000002</v>
      </c>
      <c r="T1031" s="213">
        <v>0</v>
      </c>
      <c r="U1031" s="213">
        <v>92.214799999999997</v>
      </c>
      <c r="V1031" s="213">
        <v>13.898999999999999</v>
      </c>
      <c r="W1031" s="213">
        <v>31.253499999999999</v>
      </c>
      <c r="X1031" s="213">
        <v>0</v>
      </c>
      <c r="Y1031" s="213">
        <v>0.46860000000000002</v>
      </c>
      <c r="Z1031" s="213">
        <v>7.0560999999999998</v>
      </c>
      <c r="AA1031" s="213">
        <v>29.9785</v>
      </c>
      <c r="AB1031" s="213">
        <v>8.2323000000000004</v>
      </c>
      <c r="AC1031" s="213">
        <v>10.1594</v>
      </c>
      <c r="AD1031" s="213">
        <v>0</v>
      </c>
      <c r="AE1031" s="213">
        <v>0</v>
      </c>
      <c r="AF1031" s="213">
        <v>4.5347999999999997</v>
      </c>
      <c r="AG1031"/>
      <c r="AH1031"/>
      <c r="AI1031"/>
      <c r="AJ1031"/>
      <c r="AN1031" s="224"/>
      <c r="AO1031" s="224"/>
      <c r="AP1031" s="224"/>
      <c r="AQ1031" s="224"/>
      <c r="AT1031" s="224"/>
      <c r="AU1031" s="224"/>
      <c r="AV1031" s="224"/>
      <c r="AW1031" s="224"/>
      <c r="AX1031" s="225"/>
      <c r="AY1031" s="224"/>
      <c r="AZ1031" s="224"/>
      <c r="BA1031" s="224"/>
      <c r="BB1031" s="224"/>
      <c r="BC1031" s="224"/>
      <c r="BD1031" s="225"/>
      <c r="BE1031" s="224"/>
      <c r="BF1031" s="224"/>
      <c r="BG1031" s="224"/>
      <c r="BH1031" s="224"/>
      <c r="BI1031" s="224"/>
      <c r="BJ1031" s="225"/>
    </row>
    <row r="1032" spans="1:62" s="223" customFormat="1" x14ac:dyDescent="0.25">
      <c r="A1032"/>
      <c r="B1032"/>
      <c r="C1032" s="222" t="str">
        <f t="shared" si="28"/>
        <v>Able to afford affordable rent4+ bed</v>
      </c>
      <c r="D1032" s="213" t="s">
        <v>567</v>
      </c>
      <c r="E1032" s="213" t="s">
        <v>147</v>
      </c>
      <c r="F1032" s="213">
        <v>0.46970000000000001</v>
      </c>
      <c r="G1032" s="213">
        <v>21.8081</v>
      </c>
      <c r="H1032" s="213">
        <v>2.8466999999999998</v>
      </c>
      <c r="I1032" s="213">
        <v>8.9070999999999998</v>
      </c>
      <c r="J1032" s="213">
        <v>1.5039</v>
      </c>
      <c r="K1032" s="213">
        <v>13.020200000000001</v>
      </c>
      <c r="L1032" s="213">
        <v>3.2412000000000001</v>
      </c>
      <c r="M1032" s="213">
        <v>8.7899999999999991</v>
      </c>
      <c r="N1032" s="213">
        <v>8.7355999999999998</v>
      </c>
      <c r="O1032" s="213">
        <v>18.219799999999999</v>
      </c>
      <c r="P1032" s="213">
        <v>0.40300000000000002</v>
      </c>
      <c r="Q1032" s="213">
        <v>2.1932999999999998</v>
      </c>
      <c r="R1032" s="213">
        <v>10.6456</v>
      </c>
      <c r="S1032" s="213">
        <v>1.2038</v>
      </c>
      <c r="T1032" s="213">
        <v>3.5167000000000002</v>
      </c>
      <c r="U1032" s="213">
        <v>14.3352</v>
      </c>
      <c r="V1032" s="213">
        <v>5.2041000000000004</v>
      </c>
      <c r="W1032" s="213">
        <v>8.0762</v>
      </c>
      <c r="X1032" s="213">
        <v>0</v>
      </c>
      <c r="Y1032" s="213">
        <v>1.1084000000000001</v>
      </c>
      <c r="Z1032" s="213">
        <v>6.6170999999999998</v>
      </c>
      <c r="AA1032" s="213">
        <v>9.3994</v>
      </c>
      <c r="AB1032" s="213">
        <v>6.4119000000000002</v>
      </c>
      <c r="AC1032" s="213">
        <v>17.253299999999999</v>
      </c>
      <c r="AD1032" s="213">
        <v>0</v>
      </c>
      <c r="AE1032" s="213">
        <v>3.0230000000000001</v>
      </c>
      <c r="AF1032" s="213">
        <v>3.8260000000000001</v>
      </c>
      <c r="AG1032"/>
      <c r="AH1032"/>
      <c r="AI1032"/>
      <c r="AJ1032"/>
      <c r="AN1032" s="224"/>
      <c r="AO1032" s="224"/>
      <c r="AP1032" s="224"/>
      <c r="AQ1032" s="224"/>
      <c r="AT1032" s="224"/>
      <c r="AU1032" s="224"/>
      <c r="AV1032" s="224"/>
      <c r="AW1032" s="224"/>
      <c r="AX1032" s="225"/>
      <c r="AY1032" s="224"/>
      <c r="AZ1032" s="224"/>
      <c r="BA1032" s="224"/>
      <c r="BB1032" s="224"/>
      <c r="BC1032" s="224"/>
      <c r="BD1032" s="225"/>
      <c r="BE1032" s="224"/>
      <c r="BF1032" s="224"/>
      <c r="BG1032" s="224"/>
      <c r="BH1032" s="224"/>
      <c r="BI1032" s="224"/>
      <c r="BJ1032" s="225"/>
    </row>
    <row r="1033" spans="1:62" s="223" customFormat="1" x14ac:dyDescent="0.25">
      <c r="A1033"/>
      <c r="B1033"/>
      <c r="C1033" s="222" t="str">
        <f t="shared" si="28"/>
        <v>Able to afford affordable rentTOTAL</v>
      </c>
      <c r="D1033" s="213" t="s">
        <v>567</v>
      </c>
      <c r="E1033" s="213" t="s">
        <v>19</v>
      </c>
      <c r="F1033" s="213">
        <v>0.82319999999999993</v>
      </c>
      <c r="G1033" s="213">
        <v>154.6541</v>
      </c>
      <c r="H1033" s="213">
        <v>19.831699999999998</v>
      </c>
      <c r="I1033" s="213">
        <v>79.862200000000001</v>
      </c>
      <c r="J1033" s="213">
        <v>6.3674999999999997</v>
      </c>
      <c r="K1033" s="213">
        <v>47.932800000000007</v>
      </c>
      <c r="L1033" s="213">
        <v>24.001599999999996</v>
      </c>
      <c r="M1033" s="213">
        <v>116.37019999999998</v>
      </c>
      <c r="N1033" s="213">
        <v>77.370500000000007</v>
      </c>
      <c r="O1033" s="213">
        <v>120.81139999999999</v>
      </c>
      <c r="P1033" s="213">
        <v>0.40300000000000002</v>
      </c>
      <c r="Q1033" s="213">
        <v>6.0692000000000004</v>
      </c>
      <c r="R1033" s="213">
        <v>52.037599999999998</v>
      </c>
      <c r="S1033" s="213">
        <v>7.5332000000000008</v>
      </c>
      <c r="T1033" s="213">
        <v>8.7172999999999998</v>
      </c>
      <c r="U1033" s="213">
        <v>246.41719999999998</v>
      </c>
      <c r="V1033" s="213">
        <v>43.611800000000002</v>
      </c>
      <c r="W1033" s="213">
        <v>85.212800000000001</v>
      </c>
      <c r="X1033" s="213">
        <v>0</v>
      </c>
      <c r="Y1033" s="213">
        <v>5.0999999999999996</v>
      </c>
      <c r="Z1033" s="213">
        <v>39.292999999999999</v>
      </c>
      <c r="AA1033" s="213">
        <v>95.966800000000006</v>
      </c>
      <c r="AB1033" s="213">
        <v>36.630200000000002</v>
      </c>
      <c r="AC1033" s="213">
        <v>80.994299999999996</v>
      </c>
      <c r="AD1033" s="213">
        <v>0</v>
      </c>
      <c r="AE1033" s="213">
        <v>6.5959000000000003</v>
      </c>
      <c r="AF1033" s="213">
        <v>20.553799999999999</v>
      </c>
      <c r="AG1033"/>
      <c r="AH1033"/>
      <c r="AI1033"/>
      <c r="AJ1033"/>
      <c r="AN1033" s="224"/>
      <c r="AO1033" s="224"/>
      <c r="AP1033" s="224"/>
      <c r="AQ1033" s="224"/>
      <c r="AT1033" s="224"/>
      <c r="AU1033" s="224"/>
      <c r="AV1033" s="224"/>
      <c r="AW1033" s="224"/>
      <c r="AX1033" s="225"/>
      <c r="AY1033" s="224"/>
      <c r="AZ1033" s="224"/>
      <c r="BA1033" s="224"/>
      <c r="BB1033" s="224"/>
      <c r="BC1033" s="224"/>
      <c r="BD1033" s="225"/>
      <c r="BE1033" s="224"/>
      <c r="BF1033" s="224"/>
      <c r="BG1033" s="224"/>
      <c r="BH1033" s="224"/>
      <c r="BI1033" s="224"/>
      <c r="BJ1033" s="225"/>
    </row>
    <row r="1034" spans="1:62" s="223" customFormat="1" x14ac:dyDescent="0.25">
      <c r="A1034"/>
      <c r="B1034"/>
      <c r="C1034"/>
      <c r="D1034"/>
      <c r="E1034"/>
      <c r="F1034"/>
      <c r="G1034"/>
      <c r="H1034"/>
      <c r="I1034"/>
      <c r="J1034"/>
      <c r="K1034"/>
      <c r="L1034"/>
      <c r="M1034"/>
      <c r="N1034"/>
      <c r="O1034"/>
      <c r="P1034"/>
      <c r="Q1034"/>
      <c r="R1034"/>
      <c r="S1034"/>
      <c r="T1034"/>
      <c r="U1034"/>
      <c r="V1034"/>
      <c r="W1034"/>
      <c r="X1034"/>
      <c r="Y1034"/>
      <c r="Z1034"/>
      <c r="AA1034"/>
      <c r="AB1034"/>
      <c r="AC1034"/>
      <c r="AD1034"/>
      <c r="AE1034"/>
      <c r="AF1034"/>
      <c r="AG1034"/>
      <c r="AH1034"/>
      <c r="AI1034"/>
      <c r="AJ1034"/>
      <c r="AN1034" s="224"/>
      <c r="AO1034" s="224"/>
      <c r="AP1034" s="224"/>
      <c r="AQ1034" s="224"/>
      <c r="AT1034" s="224"/>
      <c r="AU1034" s="224"/>
      <c r="AV1034" s="224"/>
      <c r="AW1034" s="224"/>
      <c r="AX1034" s="225"/>
      <c r="AY1034" s="224"/>
      <c r="AZ1034" s="224"/>
      <c r="BA1034" s="224"/>
      <c r="BB1034" s="224"/>
      <c r="BC1034" s="224"/>
      <c r="BD1034" s="225"/>
      <c r="BE1034" s="224"/>
      <c r="BF1034" s="224"/>
      <c r="BG1034" s="224"/>
      <c r="BH1034" s="224"/>
      <c r="BI1034" s="224"/>
      <c r="BJ1034" s="225"/>
    </row>
    <row r="1035" spans="1:62" s="223" customFormat="1" x14ac:dyDescent="0.25">
      <c r="A1035"/>
      <c r="B1035"/>
      <c r="C1035"/>
      <c r="D1035"/>
      <c r="E1035"/>
      <c r="F1035"/>
      <c r="G1035"/>
      <c r="H1035"/>
      <c r="I1035"/>
      <c r="J1035"/>
      <c r="K1035"/>
      <c r="L1035"/>
      <c r="M1035"/>
      <c r="N1035"/>
      <c r="O1035"/>
      <c r="P1035"/>
      <c r="Q1035"/>
      <c r="R1035"/>
      <c r="S1035"/>
      <c r="T1035"/>
      <c r="U1035"/>
      <c r="V1035"/>
      <c r="W1035"/>
      <c r="X1035"/>
      <c r="Y1035"/>
      <c r="Z1035"/>
      <c r="AA1035"/>
      <c r="AB1035"/>
      <c r="AC1035"/>
      <c r="AD1035"/>
      <c r="AE1035"/>
      <c r="AF1035"/>
      <c r="AG1035"/>
      <c r="AH1035"/>
      <c r="AI1035"/>
      <c r="AJ1035"/>
      <c r="AN1035" s="224"/>
      <c r="AO1035" s="224"/>
      <c r="AP1035" s="224"/>
      <c r="AQ1035" s="224"/>
      <c r="AT1035" s="224"/>
      <c r="AU1035" s="224"/>
      <c r="AV1035" s="224"/>
      <c r="AW1035" s="224"/>
      <c r="AX1035" s="225"/>
      <c r="AY1035" s="224"/>
      <c r="AZ1035" s="224"/>
      <c r="BA1035" s="224"/>
      <c r="BB1035" s="224"/>
      <c r="BC1035" s="224"/>
      <c r="BD1035" s="225"/>
      <c r="BE1035" s="224"/>
      <c r="BF1035" s="224"/>
      <c r="BG1035" s="224"/>
      <c r="BH1035" s="224"/>
      <c r="BI1035" s="224"/>
      <c r="BJ1035" s="225"/>
    </row>
    <row r="1036" spans="1:62" s="223" customFormat="1" x14ac:dyDescent="0.25">
      <c r="A1036"/>
      <c r="B1036"/>
      <c r="C1036"/>
      <c r="D1036"/>
      <c r="E1036"/>
      <c r="F1036"/>
      <c r="G1036"/>
      <c r="H1036"/>
      <c r="I1036"/>
      <c r="J1036"/>
      <c r="K1036"/>
      <c r="L1036"/>
      <c r="M1036"/>
      <c r="N1036"/>
      <c r="O1036"/>
      <c r="P1036"/>
      <c r="Q1036"/>
      <c r="R1036"/>
      <c r="S1036"/>
      <c r="T1036"/>
      <c r="U1036"/>
      <c r="V1036"/>
      <c r="W1036"/>
      <c r="X1036"/>
      <c r="Y1036"/>
      <c r="Z1036"/>
      <c r="AA1036"/>
      <c r="AB1036"/>
      <c r="AC1036"/>
      <c r="AD1036"/>
      <c r="AE1036"/>
      <c r="AF1036"/>
      <c r="AG1036"/>
      <c r="AH1036"/>
      <c r="AI1036"/>
      <c r="AJ1036"/>
      <c r="AN1036" s="224"/>
      <c r="AO1036" s="224"/>
      <c r="AP1036" s="224"/>
      <c r="AQ1036" s="224"/>
      <c r="AT1036" s="224"/>
      <c r="AU1036" s="224"/>
      <c r="AV1036" s="224"/>
      <c r="AW1036" s="224"/>
      <c r="AX1036" s="225"/>
      <c r="AY1036" s="224"/>
      <c r="AZ1036" s="224"/>
      <c r="BA1036" s="224"/>
      <c r="BB1036" s="224"/>
      <c r="BC1036" s="224"/>
      <c r="BD1036" s="225"/>
      <c r="BE1036" s="224"/>
      <c r="BF1036" s="224"/>
      <c r="BG1036" s="224"/>
      <c r="BH1036" s="224"/>
      <c r="BI1036" s="224"/>
      <c r="BJ1036" s="225"/>
    </row>
    <row r="1037" spans="1:62" x14ac:dyDescent="0.25">
      <c r="D1037">
        <v>2021</v>
      </c>
      <c r="E1037" t="s">
        <v>232</v>
      </c>
      <c r="F1037">
        <f>SUMIFS(F$9:F$416,$D$9:$D$416,$D1037,$E$9:$E$416,$E1037)</f>
        <v>242.03464324613418</v>
      </c>
      <c r="G1037" s="222">
        <f t="shared" ref="G1037:AF1044" si="30">SUMIFS(G$9:G$416,$D$9:$D$416,$D1037,$E$9:$E$416,$E1037)</f>
        <v>1169.1847812970632</v>
      </c>
      <c r="H1037" s="222">
        <f t="shared" si="30"/>
        <v>337.15448251676429</v>
      </c>
      <c r="I1037" s="222">
        <f t="shared" si="30"/>
        <v>950.74366806961973</v>
      </c>
      <c r="J1037" s="222">
        <f t="shared" si="30"/>
        <v>603.28269252381187</v>
      </c>
      <c r="K1037" s="222">
        <f t="shared" si="30"/>
        <v>1065.7177323466067</v>
      </c>
      <c r="L1037" s="222">
        <f t="shared" si="30"/>
        <v>389.79809895454622</v>
      </c>
      <c r="M1037" s="222">
        <f t="shared" si="30"/>
        <v>465.7312786967002</v>
      </c>
      <c r="N1037" s="222">
        <f t="shared" si="30"/>
        <v>892.41960125644812</v>
      </c>
      <c r="O1037" s="222">
        <f t="shared" si="30"/>
        <v>2233.2492514478381</v>
      </c>
      <c r="P1037" s="222">
        <f t="shared" si="30"/>
        <v>249.4949959044726</v>
      </c>
      <c r="Q1037" s="222">
        <f t="shared" si="30"/>
        <v>627.14849521587098</v>
      </c>
      <c r="R1037" s="222">
        <f t="shared" si="30"/>
        <v>881.31838953776366</v>
      </c>
      <c r="S1037" s="222">
        <f t="shared" si="30"/>
        <v>476.32706854526282</v>
      </c>
      <c r="T1037" s="222">
        <f t="shared" si="30"/>
        <v>698.21458713008269</v>
      </c>
      <c r="U1037" s="222">
        <f t="shared" si="30"/>
        <v>331.28868355232675</v>
      </c>
      <c r="V1037" s="222">
        <f t="shared" si="30"/>
        <v>410.48475848385095</v>
      </c>
      <c r="W1037" s="222">
        <f t="shared" si="30"/>
        <v>1165.6772913696486</v>
      </c>
      <c r="X1037" s="222">
        <f t="shared" si="30"/>
        <v>216.16709765542242</v>
      </c>
      <c r="Y1037" s="222">
        <f t="shared" si="30"/>
        <v>167.14221930159965</v>
      </c>
      <c r="Z1037" s="222">
        <f t="shared" si="30"/>
        <v>1067.7154571825131</v>
      </c>
      <c r="AA1037" s="222">
        <f t="shared" si="30"/>
        <v>463.43218263242255</v>
      </c>
      <c r="AB1037" s="222">
        <f t="shared" si="30"/>
        <v>666.88496366065328</v>
      </c>
      <c r="AC1037" s="222">
        <f t="shared" si="30"/>
        <v>2296.2545208623442</v>
      </c>
      <c r="AD1037" s="222">
        <f t="shared" si="30"/>
        <v>318.31537009305868</v>
      </c>
      <c r="AE1037" s="222">
        <f t="shared" si="30"/>
        <v>525.55848778005566</v>
      </c>
      <c r="AF1037" s="222">
        <f t="shared" si="30"/>
        <v>484.65120666010137</v>
      </c>
    </row>
    <row r="1038" spans="1:62" x14ac:dyDescent="0.25">
      <c r="D1038" s="222">
        <v>2021</v>
      </c>
      <c r="E1038" s="222" t="s">
        <v>233</v>
      </c>
      <c r="F1038" s="222">
        <f t="shared" ref="F1038:U1044" si="31">SUMIFS(F$9:F$416,$D$9:$D$416,$D1038,$E$9:$E$416,$E1038)</f>
        <v>155.51229903461009</v>
      </c>
      <c r="G1038" s="222">
        <f t="shared" si="31"/>
        <v>810.71459138707201</v>
      </c>
      <c r="H1038" s="222">
        <f t="shared" si="31"/>
        <v>252.71821480228488</v>
      </c>
      <c r="I1038" s="222">
        <f t="shared" si="31"/>
        <v>702.63556698171328</v>
      </c>
      <c r="J1038" s="222">
        <f t="shared" si="31"/>
        <v>387.03307665858699</v>
      </c>
      <c r="K1038" s="222">
        <f t="shared" si="31"/>
        <v>682.2992511357329</v>
      </c>
      <c r="L1038" s="222">
        <f t="shared" si="31"/>
        <v>258.77934993779536</v>
      </c>
      <c r="M1038" s="222">
        <f t="shared" si="31"/>
        <v>299.53888695820689</v>
      </c>
      <c r="N1038" s="222">
        <f t="shared" si="31"/>
        <v>583.75683061558789</v>
      </c>
      <c r="O1038" s="222">
        <f t="shared" si="31"/>
        <v>1379.4198188400223</v>
      </c>
      <c r="P1038" s="222">
        <f t="shared" si="31"/>
        <v>140.02549378109481</v>
      </c>
      <c r="Q1038" s="222">
        <f t="shared" si="31"/>
        <v>396.93029362671768</v>
      </c>
      <c r="R1038" s="222">
        <f t="shared" si="31"/>
        <v>657.17377996207472</v>
      </c>
      <c r="S1038" s="222">
        <f t="shared" si="31"/>
        <v>314.01520648577002</v>
      </c>
      <c r="T1038" s="222">
        <f t="shared" si="31"/>
        <v>480.17340917347713</v>
      </c>
      <c r="U1038" s="222">
        <f t="shared" si="31"/>
        <v>201.51372294485316</v>
      </c>
      <c r="V1038" s="222">
        <f t="shared" si="30"/>
        <v>275.50132508261112</v>
      </c>
      <c r="W1038" s="222">
        <f t="shared" si="30"/>
        <v>757.56837612640209</v>
      </c>
      <c r="X1038" s="222">
        <f t="shared" si="30"/>
        <v>129.16061799113109</v>
      </c>
      <c r="Y1038" s="222">
        <f t="shared" si="30"/>
        <v>98.841647656365467</v>
      </c>
      <c r="Z1038" s="222">
        <f t="shared" si="30"/>
        <v>681.62280503357533</v>
      </c>
      <c r="AA1038" s="222">
        <f t="shared" si="30"/>
        <v>281.13769427836485</v>
      </c>
      <c r="AB1038" s="222">
        <f t="shared" si="30"/>
        <v>502.52009553071423</v>
      </c>
      <c r="AC1038" s="222">
        <f t="shared" si="30"/>
        <v>1505.5609351491876</v>
      </c>
      <c r="AD1038" s="222">
        <f t="shared" si="30"/>
        <v>236.00243853185543</v>
      </c>
      <c r="AE1038" s="222">
        <f t="shared" si="30"/>
        <v>345.18150849345386</v>
      </c>
      <c r="AF1038" s="222">
        <f t="shared" si="30"/>
        <v>283.56419182380432</v>
      </c>
    </row>
    <row r="1039" spans="1:62" x14ac:dyDescent="0.25">
      <c r="D1039" s="222">
        <v>2021</v>
      </c>
      <c r="E1039" s="222" t="s">
        <v>534</v>
      </c>
      <c r="F1039" s="222">
        <f t="shared" si="31"/>
        <v>87.645451101936942</v>
      </c>
      <c r="G1039" s="222">
        <f t="shared" si="30"/>
        <v>475.52046556445066</v>
      </c>
      <c r="H1039" s="222">
        <f t="shared" si="30"/>
        <v>121.76221212016614</v>
      </c>
      <c r="I1039" s="222">
        <f t="shared" si="30"/>
        <v>430.26524476175155</v>
      </c>
      <c r="J1039" s="222">
        <f t="shared" si="30"/>
        <v>207.94703180610702</v>
      </c>
      <c r="K1039" s="222">
        <f t="shared" si="30"/>
        <v>401.34759464558761</v>
      </c>
      <c r="L1039" s="222">
        <f t="shared" si="30"/>
        <v>124.87661474302911</v>
      </c>
      <c r="M1039" s="222">
        <f t="shared" si="30"/>
        <v>175.34123636683162</v>
      </c>
      <c r="N1039" s="222">
        <f t="shared" si="30"/>
        <v>346.91150785640832</v>
      </c>
      <c r="O1039" s="222">
        <f t="shared" si="30"/>
        <v>743.39826378058433</v>
      </c>
      <c r="P1039" s="222">
        <f t="shared" si="30"/>
        <v>90.989341961033318</v>
      </c>
      <c r="Q1039" s="222">
        <f t="shared" si="30"/>
        <v>250.64510810324148</v>
      </c>
      <c r="R1039" s="222">
        <f t="shared" si="30"/>
        <v>413.0952418927418</v>
      </c>
      <c r="S1039" s="222">
        <f t="shared" si="30"/>
        <v>186.48678435413356</v>
      </c>
      <c r="T1039" s="222">
        <f t="shared" si="30"/>
        <v>263.40290178081597</v>
      </c>
      <c r="U1039" s="222">
        <f t="shared" si="30"/>
        <v>118.88543558560477</v>
      </c>
      <c r="V1039" s="222">
        <f t="shared" si="30"/>
        <v>162.15092409182606</v>
      </c>
      <c r="W1039" s="222">
        <f t="shared" si="30"/>
        <v>464.73717946219205</v>
      </c>
      <c r="X1039" s="222">
        <f t="shared" si="30"/>
        <v>81.812478670143179</v>
      </c>
      <c r="Y1039" s="222">
        <f t="shared" si="30"/>
        <v>65.984762534556722</v>
      </c>
      <c r="Z1039" s="222">
        <f t="shared" si="30"/>
        <v>387.21655675722366</v>
      </c>
      <c r="AA1039" s="222">
        <f t="shared" si="30"/>
        <v>165.09372971948289</v>
      </c>
      <c r="AB1039" s="222">
        <f t="shared" si="30"/>
        <v>241.6005731361056</v>
      </c>
      <c r="AC1039" s="222">
        <f t="shared" si="30"/>
        <v>927.58109714643047</v>
      </c>
      <c r="AD1039" s="222">
        <f t="shared" si="30"/>
        <v>115.68240609055297</v>
      </c>
      <c r="AE1039" s="222">
        <f t="shared" si="30"/>
        <v>174.19416658717546</v>
      </c>
      <c r="AF1039" s="222">
        <f t="shared" si="30"/>
        <v>139.34366993007126</v>
      </c>
    </row>
    <row r="1040" spans="1:62" x14ac:dyDescent="0.25">
      <c r="D1040" s="222">
        <v>2021</v>
      </c>
      <c r="E1040" s="222" t="s">
        <v>535</v>
      </c>
      <c r="F1040" s="222">
        <f t="shared" si="31"/>
        <v>25.312379617350551</v>
      </c>
      <c r="G1040" s="222">
        <f t="shared" si="30"/>
        <v>227.93368133790625</v>
      </c>
      <c r="H1040" s="222">
        <f t="shared" si="30"/>
        <v>86.695015714953371</v>
      </c>
      <c r="I1040" s="222">
        <f t="shared" si="30"/>
        <v>226.51540822072587</v>
      </c>
      <c r="J1040" s="222">
        <f t="shared" si="30"/>
        <v>136.39592179819164</v>
      </c>
      <c r="K1040" s="222">
        <f t="shared" si="30"/>
        <v>229.21159331087236</v>
      </c>
      <c r="L1040" s="222">
        <f t="shared" si="30"/>
        <v>35.264637796397864</v>
      </c>
      <c r="M1040" s="222">
        <f t="shared" si="30"/>
        <v>88.542376579665245</v>
      </c>
      <c r="N1040" s="222">
        <f t="shared" si="30"/>
        <v>144.55170719284317</v>
      </c>
      <c r="O1040" s="222">
        <f t="shared" si="30"/>
        <v>401.29933972598036</v>
      </c>
      <c r="P1040" s="222">
        <f t="shared" si="30"/>
        <v>62.565278674502764</v>
      </c>
      <c r="Q1040" s="222">
        <f t="shared" si="30"/>
        <v>107.37375555382584</v>
      </c>
      <c r="R1040" s="222">
        <f t="shared" si="30"/>
        <v>209.6058356801193</v>
      </c>
      <c r="S1040" s="222">
        <f t="shared" si="30"/>
        <v>92.512264759385928</v>
      </c>
      <c r="T1040" s="222">
        <f t="shared" si="30"/>
        <v>124.17008018448122</v>
      </c>
      <c r="U1040" s="222">
        <f t="shared" si="30"/>
        <v>38.533965945009996</v>
      </c>
      <c r="V1040" s="222">
        <f t="shared" si="30"/>
        <v>100.58979906353603</v>
      </c>
      <c r="W1040" s="222">
        <f t="shared" si="30"/>
        <v>199.28967078869613</v>
      </c>
      <c r="X1040" s="222">
        <f t="shared" si="30"/>
        <v>29.727039209560665</v>
      </c>
      <c r="Y1040" s="222">
        <f t="shared" si="30"/>
        <v>13.642462608491194</v>
      </c>
      <c r="Z1040" s="222">
        <f t="shared" si="30"/>
        <v>169.89298948532354</v>
      </c>
      <c r="AA1040" s="222">
        <f t="shared" si="30"/>
        <v>96.766902516869123</v>
      </c>
      <c r="AB1040" s="222">
        <f t="shared" si="30"/>
        <v>96.489531032197249</v>
      </c>
      <c r="AC1040" s="222">
        <f t="shared" si="30"/>
        <v>433.84194992210405</v>
      </c>
      <c r="AD1040" s="222">
        <f t="shared" si="30"/>
        <v>80.833708075158341</v>
      </c>
      <c r="AE1040" s="222">
        <f t="shared" si="30"/>
        <v>64.600629526251524</v>
      </c>
      <c r="AF1040" s="222">
        <f t="shared" si="30"/>
        <v>62.429167604718252</v>
      </c>
    </row>
    <row r="1041" spans="4:32" x14ac:dyDescent="0.25">
      <c r="D1041">
        <v>2041</v>
      </c>
      <c r="E1041" t="s">
        <v>232</v>
      </c>
      <c r="F1041">
        <f t="shared" si="31"/>
        <v>286.38394072182768</v>
      </c>
      <c r="G1041">
        <f t="shared" si="30"/>
        <v>1910.5465907761118</v>
      </c>
      <c r="H1041">
        <f t="shared" si="30"/>
        <v>587.62076561438698</v>
      </c>
      <c r="I1041">
        <f t="shared" si="30"/>
        <v>1388.9272881276365</v>
      </c>
      <c r="J1041">
        <f t="shared" si="30"/>
        <v>843.18397552387546</v>
      </c>
      <c r="K1041">
        <f t="shared" si="30"/>
        <v>1704.9265383428838</v>
      </c>
      <c r="L1041">
        <f t="shared" si="30"/>
        <v>535.53019520121416</v>
      </c>
      <c r="M1041">
        <f t="shared" si="30"/>
        <v>804.66069815382002</v>
      </c>
      <c r="N1041">
        <f t="shared" si="30"/>
        <v>1346.1460047701541</v>
      </c>
      <c r="O1041">
        <f t="shared" si="30"/>
        <v>3515.0985774099936</v>
      </c>
      <c r="P1041">
        <f t="shared" si="30"/>
        <v>319.43858980923483</v>
      </c>
      <c r="Q1041">
        <f t="shared" si="30"/>
        <v>804.79248675100416</v>
      </c>
      <c r="R1041">
        <f t="shared" si="30"/>
        <v>1308.8322136991926</v>
      </c>
      <c r="S1041">
        <f t="shared" si="30"/>
        <v>488.96369867144858</v>
      </c>
      <c r="T1041">
        <f t="shared" si="30"/>
        <v>1096.136636388391</v>
      </c>
      <c r="U1041">
        <f t="shared" si="30"/>
        <v>619.95628347787294</v>
      </c>
      <c r="V1041">
        <f t="shared" si="30"/>
        <v>694.03226807079659</v>
      </c>
      <c r="W1041">
        <f t="shared" si="30"/>
        <v>1661.4936554096307</v>
      </c>
      <c r="X1041">
        <f t="shared" si="30"/>
        <v>268.49565013793222</v>
      </c>
      <c r="Y1041">
        <f t="shared" si="30"/>
        <v>244.62808505992666</v>
      </c>
      <c r="Z1041">
        <f t="shared" si="30"/>
        <v>1553.7912435020521</v>
      </c>
      <c r="AA1041">
        <f t="shared" si="30"/>
        <v>694.14316465013962</v>
      </c>
      <c r="AB1041">
        <f t="shared" si="30"/>
        <v>1081.1652844348878</v>
      </c>
      <c r="AC1041">
        <f t="shared" si="30"/>
        <v>3531.5009392242391</v>
      </c>
      <c r="AD1041">
        <f t="shared" si="30"/>
        <v>345.03081311689101</v>
      </c>
      <c r="AE1041">
        <f t="shared" si="30"/>
        <v>666.88886102938159</v>
      </c>
      <c r="AF1041">
        <f t="shared" si="30"/>
        <v>586.84620753411423</v>
      </c>
    </row>
    <row r="1042" spans="4:32" x14ac:dyDescent="0.25">
      <c r="D1042" s="222">
        <v>2041</v>
      </c>
      <c r="E1042" t="s">
        <v>233</v>
      </c>
      <c r="F1042" s="222">
        <f t="shared" si="31"/>
        <v>238.53949655044164</v>
      </c>
      <c r="G1042" s="222">
        <f t="shared" si="30"/>
        <v>1420.4790121567514</v>
      </c>
      <c r="H1042" s="222">
        <f t="shared" si="30"/>
        <v>384.54452105314533</v>
      </c>
      <c r="I1042" s="222">
        <f t="shared" si="30"/>
        <v>1042.6132516638211</v>
      </c>
      <c r="J1042" s="222">
        <f t="shared" si="30"/>
        <v>639.68126479119007</v>
      </c>
      <c r="K1042" s="222">
        <f t="shared" si="30"/>
        <v>1298.9824051489545</v>
      </c>
      <c r="L1042" s="222">
        <f t="shared" si="30"/>
        <v>430.12572498718862</v>
      </c>
      <c r="M1042" s="222">
        <f t="shared" si="30"/>
        <v>532.75062118860899</v>
      </c>
      <c r="N1042" s="222">
        <f t="shared" si="30"/>
        <v>1080.3800657666793</v>
      </c>
      <c r="O1042" s="222">
        <f t="shared" si="30"/>
        <v>2454.7647159404969</v>
      </c>
      <c r="P1042" s="222">
        <f t="shared" si="30"/>
        <v>252.74306126024874</v>
      </c>
      <c r="Q1042" s="222">
        <f t="shared" si="30"/>
        <v>615.40552411844146</v>
      </c>
      <c r="R1042" s="222">
        <f t="shared" si="30"/>
        <v>1080.7222997919007</v>
      </c>
      <c r="S1042" s="222">
        <f t="shared" si="30"/>
        <v>397.40700628055248</v>
      </c>
      <c r="T1042" s="222">
        <f t="shared" si="30"/>
        <v>879.4160517257435</v>
      </c>
      <c r="U1042" s="222">
        <f t="shared" si="30"/>
        <v>393.37711705995935</v>
      </c>
      <c r="V1042" s="222">
        <f t="shared" si="30"/>
        <v>514.25518748478635</v>
      </c>
      <c r="W1042" s="222">
        <f t="shared" si="30"/>
        <v>1279.3216581856007</v>
      </c>
      <c r="X1042" s="222">
        <f t="shared" si="30"/>
        <v>228.33620336205402</v>
      </c>
      <c r="Y1042" s="222">
        <f t="shared" si="30"/>
        <v>201.59706253811066</v>
      </c>
      <c r="Z1042" s="222">
        <f t="shared" si="30"/>
        <v>1113.5461012256387</v>
      </c>
      <c r="AA1042" s="222">
        <f t="shared" si="30"/>
        <v>557.40415946518681</v>
      </c>
      <c r="AB1042" s="222">
        <f t="shared" si="30"/>
        <v>822.65327196423527</v>
      </c>
      <c r="AC1042" s="222">
        <f t="shared" si="30"/>
        <v>2496.9297261740394</v>
      </c>
      <c r="AD1042" s="222">
        <f t="shared" si="30"/>
        <v>291.291057681599</v>
      </c>
      <c r="AE1042" s="222">
        <f t="shared" si="30"/>
        <v>511.24490455405862</v>
      </c>
      <c r="AF1042" s="222">
        <f t="shared" si="30"/>
        <v>487.81572969379647</v>
      </c>
    </row>
    <row r="1043" spans="4:32" x14ac:dyDescent="0.25">
      <c r="D1043" s="222">
        <v>2041</v>
      </c>
      <c r="E1043" t="s">
        <v>534</v>
      </c>
      <c r="F1043" s="222">
        <f t="shared" si="31"/>
        <v>188.18096020906842</v>
      </c>
      <c r="G1043" s="222">
        <f t="shared" si="30"/>
        <v>853.57515763036963</v>
      </c>
      <c r="H1043" s="222">
        <f t="shared" si="30"/>
        <v>233.27109245873851</v>
      </c>
      <c r="I1043" s="222">
        <f t="shared" si="30"/>
        <v>696.62733642557839</v>
      </c>
      <c r="J1043" s="222">
        <f t="shared" si="30"/>
        <v>371.78843423606725</v>
      </c>
      <c r="K1043" s="222">
        <f t="shared" si="30"/>
        <v>898.60253336343521</v>
      </c>
      <c r="L1043" s="222">
        <f t="shared" si="30"/>
        <v>262.37773054313334</v>
      </c>
      <c r="M1043" s="222">
        <f t="shared" si="30"/>
        <v>333.60517504374832</v>
      </c>
      <c r="N1043" s="222">
        <f t="shared" si="30"/>
        <v>558.5871602163013</v>
      </c>
      <c r="O1043" s="222">
        <f t="shared" si="30"/>
        <v>1537.9714839357453</v>
      </c>
      <c r="P1043" s="222">
        <f t="shared" si="30"/>
        <v>145.29645467551575</v>
      </c>
      <c r="Q1043" s="222">
        <f t="shared" si="30"/>
        <v>379.42369548000056</v>
      </c>
      <c r="R1043" s="222">
        <f t="shared" si="30"/>
        <v>691.63648702958335</v>
      </c>
      <c r="S1043" s="222">
        <f t="shared" si="30"/>
        <v>291.29723929288048</v>
      </c>
      <c r="T1043" s="222">
        <f t="shared" si="30"/>
        <v>512.09697114852304</v>
      </c>
      <c r="U1043" s="222">
        <f t="shared" si="30"/>
        <v>268.1043172285224</v>
      </c>
      <c r="V1043" s="222">
        <f t="shared" si="30"/>
        <v>303.16549813528002</v>
      </c>
      <c r="W1043" s="222">
        <f t="shared" si="30"/>
        <v>856.35474008826168</v>
      </c>
      <c r="X1043" s="222">
        <f t="shared" si="30"/>
        <v>117.21516321151678</v>
      </c>
      <c r="Y1043" s="222">
        <f t="shared" si="30"/>
        <v>136.8959018673479</v>
      </c>
      <c r="Z1043" s="222">
        <f t="shared" si="30"/>
        <v>704.16941110562345</v>
      </c>
      <c r="AA1043" s="222">
        <f t="shared" si="30"/>
        <v>357.67468859357336</v>
      </c>
      <c r="AB1043" s="222">
        <f t="shared" si="30"/>
        <v>636.85374572520607</v>
      </c>
      <c r="AC1043" s="222">
        <f t="shared" si="30"/>
        <v>1582.7037999746535</v>
      </c>
      <c r="AD1043" s="222">
        <f t="shared" si="30"/>
        <v>190.01112096605499</v>
      </c>
      <c r="AE1043" s="222">
        <f t="shared" si="30"/>
        <v>355.21951767786959</v>
      </c>
      <c r="AF1043" s="222">
        <f t="shared" si="30"/>
        <v>308.61069908540867</v>
      </c>
    </row>
    <row r="1044" spans="4:32" x14ac:dyDescent="0.25">
      <c r="D1044" s="222">
        <v>2041</v>
      </c>
      <c r="E1044" t="s">
        <v>535</v>
      </c>
      <c r="F1044" s="222">
        <f t="shared" si="31"/>
        <v>103.14832872008017</v>
      </c>
      <c r="G1044" s="222">
        <f t="shared" si="30"/>
        <v>497.79387914601745</v>
      </c>
      <c r="H1044" s="222">
        <f t="shared" si="30"/>
        <v>250.35275883137223</v>
      </c>
      <c r="I1044" s="222">
        <f t="shared" si="30"/>
        <v>466.19316739585679</v>
      </c>
      <c r="J1044" s="222">
        <f t="shared" si="30"/>
        <v>315.14038521784352</v>
      </c>
      <c r="K1044" s="222">
        <f t="shared" si="30"/>
        <v>688.56775637280725</v>
      </c>
      <c r="L1044" s="222">
        <f t="shared" si="30"/>
        <v>105.00583362474816</v>
      </c>
      <c r="M1044" s="222">
        <f t="shared" si="30"/>
        <v>191.29570219704999</v>
      </c>
      <c r="N1044" s="222">
        <f t="shared" si="30"/>
        <v>310.67949108773155</v>
      </c>
      <c r="O1044" s="222">
        <f t="shared" si="30"/>
        <v>930.54901083806863</v>
      </c>
      <c r="P1044" s="222">
        <f t="shared" si="30"/>
        <v>123.98324406424294</v>
      </c>
      <c r="Q1044" s="222">
        <f t="shared" si="30"/>
        <v>212.77564975433958</v>
      </c>
      <c r="R1044" s="222">
        <f t="shared" si="30"/>
        <v>419.22205050744742</v>
      </c>
      <c r="S1044" s="222">
        <f t="shared" si="30"/>
        <v>234.16040154964242</v>
      </c>
      <c r="T1044" s="222">
        <f t="shared" si="30"/>
        <v>296.5623531059108</v>
      </c>
      <c r="U1044" s="222">
        <f t="shared" si="30"/>
        <v>120.36197986660295</v>
      </c>
      <c r="V1044" s="222">
        <f t="shared" si="30"/>
        <v>214.11586397854001</v>
      </c>
      <c r="W1044" s="222">
        <f t="shared" si="30"/>
        <v>611.99203927450412</v>
      </c>
      <c r="X1044" s="222">
        <f t="shared" si="30"/>
        <v>80.445173999499119</v>
      </c>
      <c r="Y1044" s="222">
        <f t="shared" si="30"/>
        <v>58.307057660883075</v>
      </c>
      <c r="Z1044" s="222">
        <f t="shared" si="30"/>
        <v>482.15553371758392</v>
      </c>
      <c r="AA1044" s="222">
        <f t="shared" si="30"/>
        <v>385.17310140944386</v>
      </c>
      <c r="AB1044" s="222">
        <f t="shared" si="30"/>
        <v>297.58696237246079</v>
      </c>
      <c r="AC1044" s="222">
        <f t="shared" si="30"/>
        <v>1049.1695901999465</v>
      </c>
      <c r="AD1044" s="222">
        <f t="shared" si="30"/>
        <v>188.86842913634507</v>
      </c>
      <c r="AE1044" s="222">
        <f t="shared" si="30"/>
        <v>198.85891440645054</v>
      </c>
      <c r="AF1044" s="222">
        <f t="shared" si="30"/>
        <v>181.72292026772601</v>
      </c>
    </row>
    <row r="1046" spans="4:32" x14ac:dyDescent="0.25">
      <c r="D1046">
        <v>2021</v>
      </c>
      <c r="E1046" t="s">
        <v>244</v>
      </c>
      <c r="F1046">
        <f>SUMIFS(F$1037:F$1044,$D$1037:$D$1044,$D1046)</f>
        <v>510.50477300003172</v>
      </c>
      <c r="G1046" s="222">
        <f t="shared" ref="G1046:AF1047" si="32">SUMIFS(G$1037:G$1044,$D$1037:$D$1044,$D1046)</f>
        <v>2683.353519586492</v>
      </c>
      <c r="H1046" s="222">
        <f t="shared" si="32"/>
        <v>798.32992515416868</v>
      </c>
      <c r="I1046" s="222">
        <f t="shared" si="32"/>
        <v>2310.1598880338106</v>
      </c>
      <c r="J1046" s="222">
        <f t="shared" si="32"/>
        <v>1334.6587227866976</v>
      </c>
      <c r="K1046" s="222">
        <f t="shared" si="32"/>
        <v>2378.5761714388</v>
      </c>
      <c r="L1046" s="222">
        <f t="shared" si="32"/>
        <v>808.71870143176864</v>
      </c>
      <c r="M1046" s="222">
        <f t="shared" si="32"/>
        <v>1029.1537786014039</v>
      </c>
      <c r="N1046" s="222">
        <f t="shared" si="32"/>
        <v>1967.6396469212875</v>
      </c>
      <c r="O1046" s="222">
        <f t="shared" si="32"/>
        <v>4757.366673794425</v>
      </c>
      <c r="P1046" s="222">
        <f t="shared" si="32"/>
        <v>543.07511032110358</v>
      </c>
      <c r="Q1046" s="222">
        <f t="shared" si="32"/>
        <v>1382.0976524996559</v>
      </c>
      <c r="R1046" s="222">
        <f t="shared" si="32"/>
        <v>2161.1932470726997</v>
      </c>
      <c r="S1046" s="222">
        <f t="shared" si="32"/>
        <v>1069.3413241445523</v>
      </c>
      <c r="T1046" s="222">
        <f t="shared" si="32"/>
        <v>1565.9609782688569</v>
      </c>
      <c r="U1046" s="222">
        <f t="shared" si="32"/>
        <v>690.22180802779462</v>
      </c>
      <c r="V1046" s="222">
        <f t="shared" si="32"/>
        <v>948.72680672182412</v>
      </c>
      <c r="W1046" s="222">
        <f t="shared" si="32"/>
        <v>2587.2725177469392</v>
      </c>
      <c r="X1046" s="222">
        <f t="shared" si="32"/>
        <v>456.86723352625734</v>
      </c>
      <c r="Y1046" s="222">
        <f t="shared" si="32"/>
        <v>345.61109210101301</v>
      </c>
      <c r="Z1046" s="222">
        <f t="shared" si="32"/>
        <v>2306.4478084586358</v>
      </c>
      <c r="AA1046" s="222">
        <f t="shared" si="32"/>
        <v>1006.4305091471393</v>
      </c>
      <c r="AB1046" s="222">
        <f t="shared" si="32"/>
        <v>1507.4951633596702</v>
      </c>
      <c r="AC1046" s="222">
        <f t="shared" si="32"/>
        <v>5163.2385030800669</v>
      </c>
      <c r="AD1046" s="222">
        <f t="shared" si="32"/>
        <v>750.83392279062537</v>
      </c>
      <c r="AE1046" s="222">
        <f t="shared" si="32"/>
        <v>1109.5347923869365</v>
      </c>
      <c r="AF1046" s="222">
        <f t="shared" si="32"/>
        <v>969.98823601869526</v>
      </c>
    </row>
    <row r="1047" spans="4:32" x14ac:dyDescent="0.25">
      <c r="D1047">
        <v>2041</v>
      </c>
      <c r="E1047" s="222" t="s">
        <v>244</v>
      </c>
      <c r="F1047" s="222">
        <f>SUMIFS(F$1037:F$1044,$D$1037:$D$1044,$D1047)</f>
        <v>816.25272620141789</v>
      </c>
      <c r="G1047" s="222">
        <f t="shared" si="32"/>
        <v>4682.3946397092504</v>
      </c>
      <c r="H1047" s="222">
        <f t="shared" si="32"/>
        <v>1455.7891379576431</v>
      </c>
      <c r="I1047" s="222">
        <f t="shared" si="32"/>
        <v>3594.3610436128929</v>
      </c>
      <c r="J1047" s="222">
        <f t="shared" si="32"/>
        <v>2169.7940597689762</v>
      </c>
      <c r="K1047" s="222">
        <f t="shared" si="32"/>
        <v>4591.0792332280807</v>
      </c>
      <c r="L1047" s="222">
        <f t="shared" si="32"/>
        <v>1333.0394843562842</v>
      </c>
      <c r="M1047" s="222">
        <f t="shared" si="32"/>
        <v>1862.3121965832274</v>
      </c>
      <c r="N1047" s="222">
        <f t="shared" si="32"/>
        <v>3295.7927218408668</v>
      </c>
      <c r="O1047" s="222">
        <f t="shared" si="32"/>
        <v>8438.3837881243053</v>
      </c>
      <c r="P1047" s="222">
        <f t="shared" si="32"/>
        <v>841.46134980924228</v>
      </c>
      <c r="Q1047" s="222">
        <f t="shared" si="32"/>
        <v>2012.3973561037858</v>
      </c>
      <c r="R1047" s="222">
        <f t="shared" si="32"/>
        <v>3500.4130510281243</v>
      </c>
      <c r="S1047" s="222">
        <f t="shared" si="32"/>
        <v>1411.828345794524</v>
      </c>
      <c r="T1047" s="222">
        <f t="shared" si="32"/>
        <v>2784.2120123685686</v>
      </c>
      <c r="U1047" s="222">
        <f t="shared" si="32"/>
        <v>1401.7996976329575</v>
      </c>
      <c r="V1047" s="222">
        <f t="shared" si="32"/>
        <v>1725.568817669403</v>
      </c>
      <c r="W1047" s="222">
        <f t="shared" si="32"/>
        <v>4409.1620929579976</v>
      </c>
      <c r="X1047" s="222">
        <f t="shared" si="32"/>
        <v>694.49219071100219</v>
      </c>
      <c r="Y1047" s="222">
        <f t="shared" si="32"/>
        <v>641.42810712626829</v>
      </c>
      <c r="Z1047" s="222">
        <f t="shared" si="32"/>
        <v>3853.6622895508981</v>
      </c>
      <c r="AA1047" s="222">
        <f t="shared" si="32"/>
        <v>1994.3951141183436</v>
      </c>
      <c r="AB1047" s="222">
        <f t="shared" si="32"/>
        <v>2838.2592644967899</v>
      </c>
      <c r="AC1047" s="222">
        <f t="shared" si="32"/>
        <v>8660.3040555728785</v>
      </c>
      <c r="AD1047" s="222">
        <f t="shared" si="32"/>
        <v>1015.20142090089</v>
      </c>
      <c r="AE1047" s="222">
        <f t="shared" si="32"/>
        <v>1732.2121976677604</v>
      </c>
      <c r="AF1047" s="222">
        <f t="shared" si="32"/>
        <v>1564.9955565810453</v>
      </c>
    </row>
    <row r="1051" spans="4:32" x14ac:dyDescent="0.25">
      <c r="F1051" t="s">
        <v>529</v>
      </c>
      <c r="G1051" t="s">
        <v>529</v>
      </c>
      <c r="H1051" t="s">
        <v>529</v>
      </c>
      <c r="I1051" t="s">
        <v>529</v>
      </c>
      <c r="J1051" t="s">
        <v>529</v>
      </c>
      <c r="K1051" t="s">
        <v>529</v>
      </c>
      <c r="L1051" t="s">
        <v>530</v>
      </c>
      <c r="M1051" t="s">
        <v>515</v>
      </c>
      <c r="N1051" t="s">
        <v>530</v>
      </c>
      <c r="O1051" t="s">
        <v>531</v>
      </c>
      <c r="P1051" t="s">
        <v>515</v>
      </c>
      <c r="Q1051" t="s">
        <v>515</v>
      </c>
      <c r="R1051" t="s">
        <v>515</v>
      </c>
      <c r="S1051" t="s">
        <v>530</v>
      </c>
      <c r="T1051" t="s">
        <v>515</v>
      </c>
      <c r="U1051" t="s">
        <v>530</v>
      </c>
      <c r="V1051" t="s">
        <v>515</v>
      </c>
      <c r="W1051" t="s">
        <v>531</v>
      </c>
      <c r="X1051" t="s">
        <v>515</v>
      </c>
      <c r="Y1051" t="s">
        <v>530</v>
      </c>
      <c r="Z1051" t="s">
        <v>531</v>
      </c>
      <c r="AA1051" t="s">
        <v>515</v>
      </c>
      <c r="AB1051" t="s">
        <v>530</v>
      </c>
      <c r="AC1051" t="s">
        <v>530</v>
      </c>
      <c r="AD1051" t="s">
        <v>515</v>
      </c>
      <c r="AE1051" t="s">
        <v>515</v>
      </c>
      <c r="AF1051" t="s">
        <v>530</v>
      </c>
    </row>
    <row r="1052" spans="4:32" x14ac:dyDescent="0.25">
      <c r="F1052" t="s">
        <v>502</v>
      </c>
      <c r="G1052" t="s">
        <v>503</v>
      </c>
      <c r="H1052" t="s">
        <v>504</v>
      </c>
      <c r="I1052" t="s">
        <v>505</v>
      </c>
      <c r="J1052" t="s">
        <v>506</v>
      </c>
      <c r="K1052" t="s">
        <v>507</v>
      </c>
      <c r="L1052" t="s">
        <v>508</v>
      </c>
      <c r="M1052" t="s">
        <v>509</v>
      </c>
      <c r="N1052" t="s">
        <v>510</v>
      </c>
      <c r="O1052" t="s">
        <v>511</v>
      </c>
      <c r="P1052" t="s">
        <v>512</v>
      </c>
      <c r="Q1052" t="s">
        <v>513</v>
      </c>
      <c r="R1052" t="s">
        <v>514</v>
      </c>
      <c r="S1052" t="s">
        <v>515</v>
      </c>
      <c r="T1052" t="s">
        <v>516</v>
      </c>
      <c r="U1052" t="s">
        <v>517</v>
      </c>
      <c r="V1052" t="s">
        <v>518</v>
      </c>
      <c r="W1052" t="s">
        <v>519</v>
      </c>
      <c r="X1052" t="s">
        <v>520</v>
      </c>
      <c r="Y1052" t="s">
        <v>521</v>
      </c>
      <c r="Z1052" t="s">
        <v>522</v>
      </c>
      <c r="AA1052" t="s">
        <v>523</v>
      </c>
      <c r="AB1052" t="s">
        <v>524</v>
      </c>
      <c r="AC1052" t="s">
        <v>525</v>
      </c>
      <c r="AD1052" t="s">
        <v>526</v>
      </c>
      <c r="AE1052" t="s">
        <v>527</v>
      </c>
      <c r="AF1052" t="s">
        <v>528</v>
      </c>
    </row>
    <row r="1053" spans="4:32" x14ac:dyDescent="0.25">
      <c r="D1053">
        <v>2021</v>
      </c>
      <c r="E1053" t="s">
        <v>181</v>
      </c>
      <c r="F1053">
        <v>674.45271960214336</v>
      </c>
      <c r="G1053">
        <v>6175.2753780676521</v>
      </c>
      <c r="H1053">
        <v>1006.6573206603657</v>
      </c>
      <c r="I1053">
        <v>4204.7925628441517</v>
      </c>
      <c r="J1053">
        <v>1431.3782669124193</v>
      </c>
      <c r="K1053">
        <v>4075.8067519132665</v>
      </c>
      <c r="L1053">
        <v>1236.0796041260837</v>
      </c>
      <c r="M1053">
        <v>1796.7940527144815</v>
      </c>
      <c r="N1053">
        <v>3460.6615810768049</v>
      </c>
      <c r="O1053">
        <v>7502.4247157684094</v>
      </c>
      <c r="P1053">
        <v>955.46986060501786</v>
      </c>
      <c r="Q1053">
        <v>1138.034233903018</v>
      </c>
      <c r="R1053">
        <v>3123.1332093652222</v>
      </c>
      <c r="S1053">
        <v>1004.1502937107844</v>
      </c>
      <c r="T1053">
        <v>2013.5753100383122</v>
      </c>
      <c r="U1053">
        <v>2594.019254855818</v>
      </c>
      <c r="V1053">
        <v>986.42499845337284</v>
      </c>
      <c r="W1053">
        <v>3609.4244773430523</v>
      </c>
      <c r="X1053">
        <v>549.58780955964676</v>
      </c>
      <c r="Y1053">
        <v>662.90320877701913</v>
      </c>
      <c r="Z1053">
        <v>3453.1698068885366</v>
      </c>
      <c r="AA1053">
        <v>1762.3417636877839</v>
      </c>
      <c r="AB1053">
        <v>2737.0478597152751</v>
      </c>
      <c r="AC1053">
        <v>8607.3336583607525</v>
      </c>
      <c r="AD1053">
        <v>590.10852349363995</v>
      </c>
      <c r="AE1053">
        <v>1517.9995377874648</v>
      </c>
      <c r="AF1053">
        <v>1547.0909879039109</v>
      </c>
    </row>
    <row r="1054" spans="4:32" x14ac:dyDescent="0.25">
      <c r="D1054">
        <v>2021</v>
      </c>
      <c r="E1054" t="s">
        <v>533</v>
      </c>
      <c r="F1054">
        <v>160.81534111157262</v>
      </c>
      <c r="G1054">
        <v>1094.8982362034612</v>
      </c>
      <c r="H1054">
        <v>262.35516881624415</v>
      </c>
      <c r="I1054">
        <v>757.26445641124678</v>
      </c>
      <c r="J1054">
        <v>286.95807008511622</v>
      </c>
      <c r="K1054">
        <v>904.98672737235893</v>
      </c>
      <c r="L1054">
        <v>242.1126267519158</v>
      </c>
      <c r="M1054">
        <v>371.93513822754227</v>
      </c>
      <c r="N1054">
        <v>669.69622680066584</v>
      </c>
      <c r="O1054">
        <v>1504.2012756313065</v>
      </c>
      <c r="P1054">
        <v>236.19151512264443</v>
      </c>
      <c r="Q1054">
        <v>296.41079529741154</v>
      </c>
      <c r="R1054">
        <v>851.90123317260964</v>
      </c>
      <c r="S1054">
        <v>258.52768286697636</v>
      </c>
      <c r="T1054">
        <v>401.0640294049573</v>
      </c>
      <c r="U1054">
        <v>360.80470996473525</v>
      </c>
      <c r="V1054">
        <v>157.95632766113405</v>
      </c>
      <c r="W1054">
        <v>1072.5876629326965</v>
      </c>
      <c r="X1054">
        <v>144.71195531499347</v>
      </c>
      <c r="Y1054">
        <v>141.65368076958995</v>
      </c>
      <c r="Z1054">
        <v>679.75406143599662</v>
      </c>
      <c r="AA1054">
        <v>332.95893588143343</v>
      </c>
      <c r="AB1054">
        <v>624.61987439185509</v>
      </c>
      <c r="AC1054">
        <v>2070.7211123095658</v>
      </c>
      <c r="AD1054">
        <v>167.6894648405968</v>
      </c>
      <c r="AE1054">
        <v>320.79145122583731</v>
      </c>
      <c r="AF1054">
        <v>385.46717145454141</v>
      </c>
    </row>
    <row r="1055" spans="4:32" x14ac:dyDescent="0.25">
      <c r="D1055">
        <v>2021</v>
      </c>
      <c r="E1055" t="s">
        <v>168</v>
      </c>
      <c r="F1055">
        <v>132.40476468855343</v>
      </c>
      <c r="G1055">
        <v>1253.3822483634092</v>
      </c>
      <c r="H1055">
        <v>225.67407307059366</v>
      </c>
      <c r="I1055">
        <v>677.24508375137816</v>
      </c>
      <c r="J1055">
        <v>241.87725311478204</v>
      </c>
      <c r="K1055">
        <v>1012.8765770112839</v>
      </c>
      <c r="L1055">
        <v>324.19528021989117</v>
      </c>
      <c r="M1055">
        <v>321.6885133337604</v>
      </c>
      <c r="N1055">
        <v>710.08957395810887</v>
      </c>
      <c r="O1055">
        <v>1775.7515305357867</v>
      </c>
      <c r="P1055">
        <v>220.57689070870197</v>
      </c>
      <c r="Q1055">
        <v>227.22442547803593</v>
      </c>
      <c r="R1055">
        <v>1256.2368740618886</v>
      </c>
      <c r="S1055">
        <v>184.77418373810974</v>
      </c>
      <c r="T1055">
        <v>410.61190894589407</v>
      </c>
      <c r="U1055">
        <v>419.75769085788306</v>
      </c>
      <c r="V1055">
        <v>229.6851252140562</v>
      </c>
      <c r="W1055">
        <v>1277.9274519869655</v>
      </c>
      <c r="X1055">
        <v>78.447572223458138</v>
      </c>
      <c r="Y1055">
        <v>139.7539638659301</v>
      </c>
      <c r="Z1055">
        <v>866.95101747724755</v>
      </c>
      <c r="AA1055">
        <v>460.59864938928729</v>
      </c>
      <c r="AB1055">
        <v>510.24237178142863</v>
      </c>
      <c r="AC1055">
        <v>1908.8644566761079</v>
      </c>
      <c r="AD1055">
        <v>190.65408351199829</v>
      </c>
      <c r="AE1055">
        <v>360.73982563742192</v>
      </c>
      <c r="AF1055">
        <v>347.25957997708031</v>
      </c>
    </row>
    <row r="1056" spans="4:32" x14ac:dyDescent="0.25">
      <c r="D1056">
        <v>2021</v>
      </c>
      <c r="E1056" t="s">
        <v>226</v>
      </c>
      <c r="F1056">
        <v>116.98421301966854</v>
      </c>
      <c r="G1056">
        <v>1817.6929628729913</v>
      </c>
      <c r="H1056">
        <v>269.85477982271101</v>
      </c>
      <c r="I1056">
        <v>787.53552367760199</v>
      </c>
      <c r="J1056">
        <v>293.95071725756208</v>
      </c>
      <c r="K1056">
        <v>1273.966803349465</v>
      </c>
      <c r="L1056">
        <v>360.29643060783059</v>
      </c>
      <c r="M1056">
        <v>350.19344904421507</v>
      </c>
      <c r="N1056">
        <v>1001.1832457406525</v>
      </c>
      <c r="O1056">
        <v>2038.7460923608055</v>
      </c>
      <c r="P1056">
        <v>173.02931328073436</v>
      </c>
      <c r="Q1056">
        <v>212.07685048195597</v>
      </c>
      <c r="R1056">
        <v>1079.9569074826256</v>
      </c>
      <c r="S1056">
        <v>168.22252353923255</v>
      </c>
      <c r="T1056">
        <v>428.90424019349291</v>
      </c>
      <c r="U1056">
        <v>657.10324849037943</v>
      </c>
      <c r="V1056">
        <v>248.10332223853277</v>
      </c>
      <c r="W1056">
        <v>1053.4822723391396</v>
      </c>
      <c r="X1056">
        <v>101.26776016077615</v>
      </c>
      <c r="Y1056">
        <v>149.1155877559209</v>
      </c>
      <c r="Z1056">
        <v>1023.0696353000549</v>
      </c>
      <c r="AA1056">
        <v>461.34949608790265</v>
      </c>
      <c r="AB1056">
        <v>694.46234759228525</v>
      </c>
      <c r="AC1056">
        <v>2298.1640284011637</v>
      </c>
      <c r="AD1056">
        <v>153.79156541516565</v>
      </c>
      <c r="AE1056">
        <v>376.41161410111295</v>
      </c>
      <c r="AF1056">
        <v>336.49309781140062</v>
      </c>
    </row>
    <row r="1057" spans="4:32" x14ac:dyDescent="0.25">
      <c r="D1057">
        <v>2021</v>
      </c>
      <c r="E1057" t="s">
        <v>227</v>
      </c>
      <c r="F1057">
        <v>134.89296816672223</v>
      </c>
      <c r="G1057">
        <v>2058.7743059527143</v>
      </c>
      <c r="H1057">
        <v>295.83122369189755</v>
      </c>
      <c r="I1057">
        <v>1142.9072756415098</v>
      </c>
      <c r="J1057">
        <v>358.53216504340281</v>
      </c>
      <c r="K1057">
        <v>1397.0940615037537</v>
      </c>
      <c r="L1057">
        <v>430.46753010937226</v>
      </c>
      <c r="M1057">
        <v>441.88825701832803</v>
      </c>
      <c r="N1057">
        <v>1069.9379501382855</v>
      </c>
      <c r="O1057">
        <v>2210.6998541442003</v>
      </c>
      <c r="P1057">
        <v>175.37089190119721</v>
      </c>
      <c r="Q1057">
        <v>258.79669052311903</v>
      </c>
      <c r="R1057">
        <v>1004.5033819381259</v>
      </c>
      <c r="S1057">
        <v>201.71329599411735</v>
      </c>
      <c r="T1057">
        <v>453.29124080217895</v>
      </c>
      <c r="U1057">
        <v>784.31726276976804</v>
      </c>
      <c r="V1057">
        <v>347.72622345148403</v>
      </c>
      <c r="W1057">
        <v>1053.6955430529135</v>
      </c>
      <c r="X1057">
        <v>147.48210487513285</v>
      </c>
      <c r="Y1057">
        <v>141.1929595441415</v>
      </c>
      <c r="Z1057">
        <v>978.25660280288639</v>
      </c>
      <c r="AA1057">
        <v>475.48907511643728</v>
      </c>
      <c r="AB1057">
        <v>900.89251638655537</v>
      </c>
      <c r="AC1057">
        <v>2475.2977184264928</v>
      </c>
      <c r="AD1057">
        <v>153.21569496330528</v>
      </c>
      <c r="AE1057">
        <v>362.95764492339646</v>
      </c>
      <c r="AF1057">
        <v>393.56684271281711</v>
      </c>
    </row>
    <row r="1058" spans="4:32" x14ac:dyDescent="0.25">
      <c r="D1058">
        <v>2021</v>
      </c>
      <c r="E1058" t="s">
        <v>228</v>
      </c>
      <c r="F1058">
        <v>187.94914982890137</v>
      </c>
      <c r="G1058">
        <v>2065.1293919591794</v>
      </c>
      <c r="H1058">
        <v>322.65009261887877</v>
      </c>
      <c r="I1058">
        <v>1216.9973142486656</v>
      </c>
      <c r="J1058">
        <v>444.98083763558924</v>
      </c>
      <c r="K1058">
        <v>1391.8052137087845</v>
      </c>
      <c r="L1058">
        <v>472.40009508227348</v>
      </c>
      <c r="M1058">
        <v>558.78152148160302</v>
      </c>
      <c r="N1058">
        <v>1106.7651348077982</v>
      </c>
      <c r="O1058">
        <v>2138.0628011467625</v>
      </c>
      <c r="P1058">
        <v>224.25790311046737</v>
      </c>
      <c r="Q1058">
        <v>290.73878891980206</v>
      </c>
      <c r="R1058">
        <v>994.63977885798079</v>
      </c>
      <c r="S1058">
        <v>284.57438112814822</v>
      </c>
      <c r="T1058">
        <v>592.6992542242956</v>
      </c>
      <c r="U1058">
        <v>834.95184427149127</v>
      </c>
      <c r="V1058">
        <v>288.23771591237585</v>
      </c>
      <c r="W1058">
        <v>1022.9900674735572</v>
      </c>
      <c r="X1058">
        <v>167.77702571286986</v>
      </c>
      <c r="Y1058">
        <v>162.97513636569678</v>
      </c>
      <c r="Z1058">
        <v>976.25013137968017</v>
      </c>
      <c r="AA1058">
        <v>584.14323690288211</v>
      </c>
      <c r="AB1058">
        <v>797.29718085677598</v>
      </c>
      <c r="AC1058">
        <v>2633.9003734884573</v>
      </c>
      <c r="AD1058">
        <v>170.81296818673553</v>
      </c>
      <c r="AE1058">
        <v>450.26737502915256</v>
      </c>
      <c r="AF1058">
        <v>413.39345415884401</v>
      </c>
    </row>
    <row r="1059" spans="4:32" x14ac:dyDescent="0.25">
      <c r="D1059">
        <v>2021</v>
      </c>
      <c r="E1059" t="s">
        <v>229</v>
      </c>
      <c r="F1059">
        <v>242.43957979517501</v>
      </c>
      <c r="G1059">
        <v>1888.0346717660473</v>
      </c>
      <c r="H1059">
        <v>337.13759050575106</v>
      </c>
      <c r="I1059">
        <v>1211.2030871145153</v>
      </c>
      <c r="J1059">
        <v>464.8156813279038</v>
      </c>
      <c r="K1059">
        <v>1510.1973894906073</v>
      </c>
      <c r="L1059">
        <v>435.69423025542835</v>
      </c>
      <c r="M1059">
        <v>554.96532489190747</v>
      </c>
      <c r="N1059">
        <v>1107.715597158136</v>
      </c>
      <c r="O1059">
        <v>2209.367953894478</v>
      </c>
      <c r="P1059">
        <v>273.54335027088717</v>
      </c>
      <c r="Q1059">
        <v>393.91291615792409</v>
      </c>
      <c r="R1059">
        <v>1035.3104401814214</v>
      </c>
      <c r="S1059">
        <v>315.97904791744554</v>
      </c>
      <c r="T1059">
        <v>605.72989811809907</v>
      </c>
      <c r="U1059">
        <v>785.84893499280656</v>
      </c>
      <c r="V1059">
        <v>360.48808979395028</v>
      </c>
      <c r="W1059">
        <v>1061.7720705956804</v>
      </c>
      <c r="X1059">
        <v>165.45203552687525</v>
      </c>
      <c r="Y1059">
        <v>186.82885991472739</v>
      </c>
      <c r="Z1059">
        <v>964.25597550984116</v>
      </c>
      <c r="AA1059">
        <v>593.67393795015437</v>
      </c>
      <c r="AB1059">
        <v>882.12631882754818</v>
      </c>
      <c r="AC1059">
        <v>3059.5295923172853</v>
      </c>
      <c r="AD1059">
        <v>186.83941397842108</v>
      </c>
      <c r="AE1059">
        <v>477.31515339151724</v>
      </c>
      <c r="AF1059">
        <v>551.63074725521437</v>
      </c>
    </row>
    <row r="1060" spans="4:32" x14ac:dyDescent="0.25">
      <c r="D1060">
        <v>2021</v>
      </c>
      <c r="E1060" t="s">
        <v>174</v>
      </c>
      <c r="F1060">
        <v>251.1062625489202</v>
      </c>
      <c r="G1060">
        <v>1868.2077571532898</v>
      </c>
      <c r="H1060">
        <v>412.42892964452619</v>
      </c>
      <c r="I1060">
        <v>1275.7539005459641</v>
      </c>
      <c r="J1060">
        <v>517.46647321067894</v>
      </c>
      <c r="K1060">
        <v>1533.3796768966201</v>
      </c>
      <c r="L1060">
        <v>477.6060654394912</v>
      </c>
      <c r="M1060">
        <v>674.59702382383693</v>
      </c>
      <c r="N1060">
        <v>1282.620336204719</v>
      </c>
      <c r="O1060">
        <v>2770.9943397380598</v>
      </c>
      <c r="P1060">
        <v>360.28086081794441</v>
      </c>
      <c r="Q1060">
        <v>468.22301264843179</v>
      </c>
      <c r="R1060">
        <v>1246.5035204943895</v>
      </c>
      <c r="S1060">
        <v>456.15550032231579</v>
      </c>
      <c r="T1060">
        <v>811.66898507491635</v>
      </c>
      <c r="U1060">
        <v>672.35451483697648</v>
      </c>
      <c r="V1060">
        <v>410.23058122000077</v>
      </c>
      <c r="W1060">
        <v>1291.7234072520271</v>
      </c>
      <c r="X1060">
        <v>237.26177554691048</v>
      </c>
      <c r="Y1060">
        <v>244.10079829435273</v>
      </c>
      <c r="Z1060">
        <v>1143.3772530099127</v>
      </c>
      <c r="AA1060">
        <v>563.9466834775684</v>
      </c>
      <c r="AB1060">
        <v>864.69361953639282</v>
      </c>
      <c r="AC1060">
        <v>3634.151079608574</v>
      </c>
      <c r="AD1060">
        <v>308.15416728411731</v>
      </c>
      <c r="AE1060">
        <v>617.92749537892519</v>
      </c>
      <c r="AF1060">
        <v>617.46508920736051</v>
      </c>
    </row>
    <row r="1061" spans="4:32" x14ac:dyDescent="0.25">
      <c r="D1061">
        <v>2021</v>
      </c>
      <c r="E1061" t="s">
        <v>175</v>
      </c>
      <c r="F1061">
        <v>300.61971864694414</v>
      </c>
      <c r="G1061">
        <v>2123.630894422894</v>
      </c>
      <c r="H1061">
        <v>492.6602020111788</v>
      </c>
      <c r="I1061">
        <v>1470.1426257259561</v>
      </c>
      <c r="J1061">
        <v>586.86194566860934</v>
      </c>
      <c r="K1061">
        <v>1743.9716135244173</v>
      </c>
      <c r="L1061">
        <v>616.31794947489539</v>
      </c>
      <c r="M1061">
        <v>752.70283888740414</v>
      </c>
      <c r="N1061">
        <v>1365.0230593431293</v>
      </c>
      <c r="O1061">
        <v>3593.8883426994498</v>
      </c>
      <c r="P1061">
        <v>435.30572101618355</v>
      </c>
      <c r="Q1061">
        <v>676.71486046380357</v>
      </c>
      <c r="R1061">
        <v>1432.1748709759427</v>
      </c>
      <c r="S1061">
        <v>543.50435358090635</v>
      </c>
      <c r="T1061">
        <v>984.5698010483876</v>
      </c>
      <c r="U1061">
        <v>668.64862394801207</v>
      </c>
      <c r="V1061">
        <v>483.21722517733173</v>
      </c>
      <c r="W1061">
        <v>1633.596601411497</v>
      </c>
      <c r="X1061">
        <v>331.92367968314846</v>
      </c>
      <c r="Y1061">
        <v>318.44102902378779</v>
      </c>
      <c r="Z1061">
        <v>1536.1710558890532</v>
      </c>
      <c r="AA1061">
        <v>659.18136540821047</v>
      </c>
      <c r="AB1061">
        <v>1085.4390378156629</v>
      </c>
      <c r="AC1061">
        <v>4100.2692880115292</v>
      </c>
      <c r="AD1061">
        <v>370.53104597837984</v>
      </c>
      <c r="AE1061">
        <v>749.44891189941052</v>
      </c>
      <c r="AF1061">
        <v>638.42574978623531</v>
      </c>
    </row>
    <row r="1062" spans="4:32" x14ac:dyDescent="0.25">
      <c r="D1062">
        <v>2021</v>
      </c>
      <c r="E1062" t="s">
        <v>177</v>
      </c>
      <c r="F1062">
        <v>352.50192153038574</v>
      </c>
      <c r="G1062">
        <v>2108.8246887459836</v>
      </c>
      <c r="H1062">
        <v>572.19306054496815</v>
      </c>
      <c r="I1062">
        <v>1359.8219076033304</v>
      </c>
      <c r="J1062">
        <v>784.08225086983191</v>
      </c>
      <c r="K1062">
        <v>1702.5831707055004</v>
      </c>
      <c r="L1062">
        <v>665.77042363170813</v>
      </c>
      <c r="M1062">
        <v>803.74031111709064</v>
      </c>
      <c r="N1062">
        <v>1355.8917095343011</v>
      </c>
      <c r="O1062">
        <v>3733.5314746961694</v>
      </c>
      <c r="P1062">
        <v>460.82049751007463</v>
      </c>
      <c r="Q1062">
        <v>749.70993294207142</v>
      </c>
      <c r="R1062">
        <v>1395.5698921749743</v>
      </c>
      <c r="S1062">
        <v>545.954312114716</v>
      </c>
      <c r="T1062">
        <v>1087.3013338813394</v>
      </c>
      <c r="U1062">
        <v>636.041823493111</v>
      </c>
      <c r="V1062">
        <v>491.39783443090914</v>
      </c>
      <c r="W1062">
        <v>1793.4093883701057</v>
      </c>
      <c r="X1062">
        <v>324.46288090628508</v>
      </c>
      <c r="Y1062">
        <v>300.49199527366773</v>
      </c>
      <c r="Z1062">
        <v>1598.205136933725</v>
      </c>
      <c r="AA1062">
        <v>704.01043437161502</v>
      </c>
      <c r="AB1062">
        <v>1124.0566506568862</v>
      </c>
      <c r="AC1062">
        <v>4077.6341665795794</v>
      </c>
      <c r="AD1062">
        <v>435.44010512925388</v>
      </c>
      <c r="AE1062">
        <v>745.76005874594216</v>
      </c>
      <c r="AF1062">
        <v>650.68192661521459</v>
      </c>
    </row>
    <row r="1063" spans="4:32" x14ac:dyDescent="0.25">
      <c r="D1063">
        <v>2021</v>
      </c>
      <c r="E1063" t="s">
        <v>178</v>
      </c>
      <c r="F1063">
        <v>343.71510219122155</v>
      </c>
      <c r="G1063">
        <v>1907.3381682124912</v>
      </c>
      <c r="H1063">
        <v>504.71440593349593</v>
      </c>
      <c r="I1063">
        <v>1188.2100768513196</v>
      </c>
      <c r="J1063">
        <v>747.79866247026314</v>
      </c>
      <c r="K1063">
        <v>1499.7485843412076</v>
      </c>
      <c r="L1063">
        <v>600.202858082685</v>
      </c>
      <c r="M1063">
        <v>650.38701091935854</v>
      </c>
      <c r="N1063">
        <v>1350.3322729809377</v>
      </c>
      <c r="O1063">
        <v>3418.2043285563732</v>
      </c>
      <c r="P1063">
        <v>465.22184831247512</v>
      </c>
      <c r="Q1063">
        <v>708.17520048655695</v>
      </c>
      <c r="R1063">
        <v>1248.1635983503727</v>
      </c>
      <c r="S1063">
        <v>537.29609935881911</v>
      </c>
      <c r="T1063">
        <v>1020.7999807476784</v>
      </c>
      <c r="U1063">
        <v>541.38070999443858</v>
      </c>
      <c r="V1063">
        <v>437.55154686285493</v>
      </c>
      <c r="W1063">
        <v>1711.0354900506511</v>
      </c>
      <c r="X1063">
        <v>337.96551317773651</v>
      </c>
      <c r="Y1063">
        <v>298.94312179995353</v>
      </c>
      <c r="Z1063">
        <v>1410.7671813929744</v>
      </c>
      <c r="AA1063">
        <v>625.00860700457065</v>
      </c>
      <c r="AB1063">
        <v>1007.7539569956078</v>
      </c>
      <c r="AC1063">
        <v>3404.4185023335581</v>
      </c>
      <c r="AD1063">
        <v>391.26786541752108</v>
      </c>
      <c r="AE1063">
        <v>726.66546530990479</v>
      </c>
      <c r="AF1063">
        <v>648.07826194024062</v>
      </c>
    </row>
    <row r="1064" spans="4:32" x14ac:dyDescent="0.25">
      <c r="D1064">
        <v>2021</v>
      </c>
      <c r="E1064" t="s">
        <v>230</v>
      </c>
      <c r="F1064">
        <v>379.01016064811364</v>
      </c>
      <c r="G1064">
        <v>1573.0996863031517</v>
      </c>
      <c r="H1064">
        <v>471.86285615981075</v>
      </c>
      <c r="I1064">
        <v>1050.1670269208591</v>
      </c>
      <c r="J1064">
        <v>698.90294855329046</v>
      </c>
      <c r="K1064">
        <v>1360.2833214147749</v>
      </c>
      <c r="L1064">
        <v>536.61012907724921</v>
      </c>
      <c r="M1064">
        <v>544.60119486233202</v>
      </c>
      <c r="N1064">
        <v>1100.1697316784614</v>
      </c>
      <c r="O1064">
        <v>3226.8931191896522</v>
      </c>
      <c r="P1064">
        <v>411.19286273993453</v>
      </c>
      <c r="Q1064">
        <v>684.85685129872923</v>
      </c>
      <c r="R1064">
        <v>1085.2945067159344</v>
      </c>
      <c r="S1064">
        <v>534.62924042379962</v>
      </c>
      <c r="T1064">
        <v>967.77728022243446</v>
      </c>
      <c r="U1064">
        <v>502.34353594435089</v>
      </c>
      <c r="V1064">
        <v>443.62885799973833</v>
      </c>
      <c r="W1064">
        <v>1574.5664545996315</v>
      </c>
      <c r="X1064">
        <v>245.08250487157321</v>
      </c>
      <c r="Y1064">
        <v>246.49349121207018</v>
      </c>
      <c r="Z1064">
        <v>1327.178426210714</v>
      </c>
      <c r="AA1064">
        <v>532.06284225303898</v>
      </c>
      <c r="AB1064">
        <v>958.14577650892556</v>
      </c>
      <c r="AC1064">
        <v>3078.8396469840213</v>
      </c>
      <c r="AD1064">
        <v>403.60723782215939</v>
      </c>
      <c r="AE1064">
        <v>672.51250710723434</v>
      </c>
      <c r="AF1064">
        <v>576.68725293869954</v>
      </c>
    </row>
    <row r="1065" spans="4:32" x14ac:dyDescent="0.25">
      <c r="D1065">
        <v>2021</v>
      </c>
      <c r="E1065" t="s">
        <v>231</v>
      </c>
      <c r="F1065">
        <v>408.37425818468807</v>
      </c>
      <c r="G1065">
        <v>1522.4429027565768</v>
      </c>
      <c r="H1065">
        <v>449.94505974927898</v>
      </c>
      <c r="I1065">
        <v>1113.6705062162396</v>
      </c>
      <c r="J1065">
        <v>814.2376725779875</v>
      </c>
      <c r="K1065">
        <v>1369.8586005152288</v>
      </c>
      <c r="L1065">
        <v>484.51410292644806</v>
      </c>
      <c r="M1065">
        <v>576.4650119846425</v>
      </c>
      <c r="N1065">
        <v>1176.3743552511435</v>
      </c>
      <c r="O1065">
        <v>3088.9860773673518</v>
      </c>
      <c r="P1065">
        <v>382.41739282328791</v>
      </c>
      <c r="Q1065">
        <v>633.04093237774657</v>
      </c>
      <c r="R1065">
        <v>1142.7466836833964</v>
      </c>
      <c r="S1065">
        <v>552.13147072140418</v>
      </c>
      <c r="T1065">
        <v>1019.1965832272656</v>
      </c>
      <c r="U1065">
        <v>540.24807938866911</v>
      </c>
      <c r="V1065">
        <v>453.0509908919571</v>
      </c>
      <c r="W1065">
        <v>1616.267259357629</v>
      </c>
      <c r="X1065">
        <v>251.94315268016157</v>
      </c>
      <c r="Y1065">
        <v>239.39995077532666</v>
      </c>
      <c r="Z1065">
        <v>1445.3366632750192</v>
      </c>
      <c r="AA1065">
        <v>598.37395644364426</v>
      </c>
      <c r="AB1065">
        <v>968.54681867242653</v>
      </c>
      <c r="AC1065">
        <v>3198.4247081819726</v>
      </c>
      <c r="AD1065">
        <v>441.23873687611535</v>
      </c>
      <c r="AE1065">
        <v>653.67820192868805</v>
      </c>
      <c r="AF1065">
        <v>611.87019868115942</v>
      </c>
    </row>
    <row r="1066" spans="4:32" x14ac:dyDescent="0.25">
      <c r="D1066">
        <v>2021</v>
      </c>
      <c r="E1066" t="s">
        <v>232</v>
      </c>
      <c r="F1066">
        <v>242.03464324613418</v>
      </c>
      <c r="G1066">
        <v>1169.1847812970632</v>
      </c>
      <c r="H1066">
        <v>337.15448251676429</v>
      </c>
      <c r="I1066">
        <v>950.74366806961973</v>
      </c>
      <c r="J1066">
        <v>603.28269252381187</v>
      </c>
      <c r="K1066">
        <v>1065.7177323466067</v>
      </c>
      <c r="L1066">
        <v>389.79809895454616</v>
      </c>
      <c r="M1066">
        <v>465.7312786967002</v>
      </c>
      <c r="N1066">
        <v>892.41960125644789</v>
      </c>
      <c r="O1066">
        <v>2233.2492514478381</v>
      </c>
      <c r="P1066">
        <v>249.4949959044726</v>
      </c>
      <c r="Q1066">
        <v>627.14849521587098</v>
      </c>
      <c r="R1066">
        <v>881.31838953776366</v>
      </c>
      <c r="S1066">
        <v>476.3270685452627</v>
      </c>
      <c r="T1066">
        <v>698.21458713008269</v>
      </c>
      <c r="U1066">
        <v>331.28868355232669</v>
      </c>
      <c r="V1066">
        <v>410.48475848385095</v>
      </c>
      <c r="W1066">
        <v>1165.6772913696486</v>
      </c>
      <c r="X1066">
        <v>216.16709765542242</v>
      </c>
      <c r="Y1066">
        <v>167.14221930159962</v>
      </c>
      <c r="Z1066">
        <v>1067.7154571825131</v>
      </c>
      <c r="AA1066">
        <v>463.43218263242255</v>
      </c>
      <c r="AB1066">
        <v>666.88496366065317</v>
      </c>
      <c r="AC1066">
        <v>2296.2545208623437</v>
      </c>
      <c r="AD1066">
        <v>318.31537009305868</v>
      </c>
      <c r="AE1066">
        <v>525.55848778005566</v>
      </c>
      <c r="AF1066">
        <v>484.65120666010131</v>
      </c>
    </row>
    <row r="1067" spans="4:32" x14ac:dyDescent="0.25">
      <c r="D1067">
        <v>2021</v>
      </c>
      <c r="E1067" t="s">
        <v>233</v>
      </c>
      <c r="F1067">
        <v>155.51229903461007</v>
      </c>
      <c r="G1067">
        <v>810.71459138707178</v>
      </c>
      <c r="H1067">
        <v>252.71821480228485</v>
      </c>
      <c r="I1067">
        <v>702.63556698171317</v>
      </c>
      <c r="J1067">
        <v>387.03307665858694</v>
      </c>
      <c r="K1067">
        <v>682.29925113573279</v>
      </c>
      <c r="L1067">
        <v>258.7793499377953</v>
      </c>
      <c r="M1067">
        <v>299.53888695820689</v>
      </c>
      <c r="N1067">
        <v>583.75683061558789</v>
      </c>
      <c r="O1067">
        <v>1379.4198188400226</v>
      </c>
      <c r="P1067">
        <v>140.02549378109481</v>
      </c>
      <c r="Q1067">
        <v>396.93029362671768</v>
      </c>
      <c r="R1067">
        <v>657.17377996207472</v>
      </c>
      <c r="S1067">
        <v>314.01520648576997</v>
      </c>
      <c r="T1067">
        <v>480.17340917347713</v>
      </c>
      <c r="U1067">
        <v>201.51372294485313</v>
      </c>
      <c r="V1067">
        <v>275.50132508261112</v>
      </c>
      <c r="W1067">
        <v>757.5683761264022</v>
      </c>
      <c r="X1067">
        <v>129.16061799113109</v>
      </c>
      <c r="Y1067">
        <v>98.841647656365453</v>
      </c>
      <c r="Z1067">
        <v>681.62280503357545</v>
      </c>
      <c r="AA1067">
        <v>281.13769427836485</v>
      </c>
      <c r="AB1067">
        <v>502.52009553071412</v>
      </c>
      <c r="AC1067">
        <v>1505.5609351491873</v>
      </c>
      <c r="AD1067">
        <v>236.00243853185543</v>
      </c>
      <c r="AE1067">
        <v>345.18150849345386</v>
      </c>
      <c r="AF1067">
        <v>283.56419182380426</v>
      </c>
    </row>
    <row r="1068" spans="4:32" x14ac:dyDescent="0.25">
      <c r="D1068">
        <v>2021</v>
      </c>
      <c r="E1068" t="s">
        <v>534</v>
      </c>
      <c r="F1068">
        <v>87.645451101936942</v>
      </c>
      <c r="G1068">
        <v>475.5204655644506</v>
      </c>
      <c r="H1068">
        <v>121.76221212016614</v>
      </c>
      <c r="I1068">
        <v>430.26524476175155</v>
      </c>
      <c r="J1068">
        <v>207.94703180610702</v>
      </c>
      <c r="K1068">
        <v>401.34759464558761</v>
      </c>
      <c r="L1068">
        <v>124.87661474302914</v>
      </c>
      <c r="M1068">
        <v>175.34123636683162</v>
      </c>
      <c r="N1068">
        <v>346.91150785640843</v>
      </c>
      <c r="O1068">
        <v>743.39826378058444</v>
      </c>
      <c r="P1068">
        <v>90.989341961033304</v>
      </c>
      <c r="Q1068">
        <v>250.64510810324143</v>
      </c>
      <c r="R1068">
        <v>413.09524189274174</v>
      </c>
      <c r="S1068">
        <v>186.48678435413362</v>
      </c>
      <c r="T1068">
        <v>263.40290178081597</v>
      </c>
      <c r="U1068">
        <v>118.8854355856048</v>
      </c>
      <c r="V1068">
        <v>162.15092409182603</v>
      </c>
      <c r="W1068">
        <v>464.7371794621921</v>
      </c>
      <c r="X1068">
        <v>81.812478670143179</v>
      </c>
      <c r="Y1068">
        <v>65.984762534556737</v>
      </c>
      <c r="Z1068">
        <v>387.21655675722371</v>
      </c>
      <c r="AA1068">
        <v>165.09372971948289</v>
      </c>
      <c r="AB1068">
        <v>241.60057313610565</v>
      </c>
      <c r="AC1068">
        <v>927.58109714643058</v>
      </c>
      <c r="AD1068">
        <v>115.68240609055296</v>
      </c>
      <c r="AE1068">
        <v>174.19416658717543</v>
      </c>
      <c r="AF1068">
        <v>139.34366993007129</v>
      </c>
    </row>
    <row r="1069" spans="4:32" x14ac:dyDescent="0.25">
      <c r="D1069">
        <v>2021</v>
      </c>
      <c r="E1069" t="s">
        <v>535</v>
      </c>
      <c r="F1069">
        <v>25.312379617350548</v>
      </c>
      <c r="G1069">
        <v>227.93368133790622</v>
      </c>
      <c r="H1069">
        <v>86.695015714953357</v>
      </c>
      <c r="I1069">
        <v>226.51540822072585</v>
      </c>
      <c r="J1069">
        <v>136.39592179819164</v>
      </c>
      <c r="K1069">
        <v>229.21159331087233</v>
      </c>
      <c r="L1069">
        <v>35.264637796397864</v>
      </c>
      <c r="M1069">
        <v>88.54237657966523</v>
      </c>
      <c r="N1069">
        <v>144.55170719284317</v>
      </c>
      <c r="O1069">
        <v>401.29933972598036</v>
      </c>
      <c r="P1069">
        <v>62.565278674502757</v>
      </c>
      <c r="Q1069">
        <v>107.37375555382583</v>
      </c>
      <c r="R1069">
        <v>209.60583568011927</v>
      </c>
      <c r="S1069">
        <v>92.512264759385928</v>
      </c>
      <c r="T1069">
        <v>124.17008018448122</v>
      </c>
      <c r="U1069">
        <v>38.533965945009996</v>
      </c>
      <c r="V1069">
        <v>100.58979906353602</v>
      </c>
      <c r="W1069">
        <v>199.28967078869613</v>
      </c>
      <c r="X1069">
        <v>29.727039209560662</v>
      </c>
      <c r="Y1069">
        <v>13.642462608491194</v>
      </c>
      <c r="Z1069">
        <v>169.89298948532354</v>
      </c>
      <c r="AA1069">
        <v>96.766902516869109</v>
      </c>
      <c r="AB1069">
        <v>96.489531032197249</v>
      </c>
      <c r="AC1069">
        <v>433.84194992210405</v>
      </c>
      <c r="AD1069">
        <v>80.833708075158327</v>
      </c>
      <c r="AE1069">
        <v>64.60062952625151</v>
      </c>
      <c r="AF1069">
        <v>62.429167604718252</v>
      </c>
    </row>
    <row r="1070" spans="4:32" x14ac:dyDescent="0.25">
      <c r="D1070">
        <v>2022</v>
      </c>
      <c r="E1070" t="s">
        <v>181</v>
      </c>
      <c r="F1070">
        <v>683.16935996869029</v>
      </c>
      <c r="G1070">
        <v>6255.0847599124772</v>
      </c>
      <c r="H1070">
        <v>1019.6673799002843</v>
      </c>
      <c r="I1070">
        <v>4259.1353855817697</v>
      </c>
      <c r="J1070">
        <v>1449.8774281116309</v>
      </c>
      <c r="K1070">
        <v>4128.482559464208</v>
      </c>
      <c r="L1070">
        <v>1242.056490687665</v>
      </c>
      <c r="M1070">
        <v>1804.9122431332921</v>
      </c>
      <c r="N1070">
        <v>3477.3951163839761</v>
      </c>
      <c r="O1070">
        <v>7557.4291491831591</v>
      </c>
      <c r="P1070">
        <v>959.78681961103609</v>
      </c>
      <c r="Q1070">
        <v>1143.1760466778278</v>
      </c>
      <c r="R1070">
        <v>3137.2440030082857</v>
      </c>
      <c r="S1070">
        <v>1009.0057191835888</v>
      </c>
      <c r="T1070">
        <v>2022.6729513427292</v>
      </c>
      <c r="U1070">
        <v>2606.5622648473081</v>
      </c>
      <c r="V1070">
        <v>990.88181750796696</v>
      </c>
      <c r="W1070">
        <v>3635.8871685197205</v>
      </c>
      <c r="X1070">
        <v>552.0709313637966</v>
      </c>
      <c r="Y1070">
        <v>666.10858265985223</v>
      </c>
      <c r="Z1070">
        <v>3478.4869084801876</v>
      </c>
      <c r="AA1070">
        <v>1770.3042933939712</v>
      </c>
      <c r="AB1070">
        <v>2750.2824641182033</v>
      </c>
      <c r="AC1070">
        <v>8648.9531921690741</v>
      </c>
      <c r="AD1070">
        <v>592.77472408254278</v>
      </c>
      <c r="AE1070">
        <v>1524.8580919355084</v>
      </c>
      <c r="AF1070">
        <v>1554.5717256365617</v>
      </c>
    </row>
    <row r="1071" spans="4:32" x14ac:dyDescent="0.25">
      <c r="D1071">
        <v>2022</v>
      </c>
      <c r="E1071" t="s">
        <v>533</v>
      </c>
      <c r="F1071">
        <v>165.67405735059646</v>
      </c>
      <c r="G1071">
        <v>1127.9784125320957</v>
      </c>
      <c r="H1071">
        <v>270.28170934594988</v>
      </c>
      <c r="I1071">
        <v>780.1436984423176</v>
      </c>
      <c r="J1071">
        <v>295.62793842854859</v>
      </c>
      <c r="K1071">
        <v>932.32910452364365</v>
      </c>
      <c r="L1071">
        <v>249.30987200052851</v>
      </c>
      <c r="M1071">
        <v>381.98172102340396</v>
      </c>
      <c r="N1071">
        <v>689.60418472511481</v>
      </c>
      <c r="O1071">
        <v>1536.7899983552638</v>
      </c>
      <c r="P1071">
        <v>242.57143830943397</v>
      </c>
      <c r="Q1071">
        <v>304.41734076857603</v>
      </c>
      <c r="R1071">
        <v>874.91249345243102</v>
      </c>
      <c r="S1071">
        <v>266.21289599324501</v>
      </c>
      <c r="T1071">
        <v>411.89743169402459</v>
      </c>
      <c r="U1071">
        <v>371.53029672701354</v>
      </c>
      <c r="V1071">
        <v>162.22298913211074</v>
      </c>
      <c r="W1071">
        <v>1095.8254187508337</v>
      </c>
      <c r="X1071">
        <v>148.62086439938784</v>
      </c>
      <c r="Y1071">
        <v>145.86459820312015</v>
      </c>
      <c r="Z1071">
        <v>694.48102450104534</v>
      </c>
      <c r="AA1071">
        <v>341.95270703437131</v>
      </c>
      <c r="AB1071">
        <v>643.18785444091827</v>
      </c>
      <c r="AC1071">
        <v>2132.2771240166426</v>
      </c>
      <c r="AD1071">
        <v>172.21903443314261</v>
      </c>
      <c r="AE1071">
        <v>329.45655850853058</v>
      </c>
      <c r="AF1071">
        <v>396.92589546025016</v>
      </c>
    </row>
    <row r="1072" spans="4:32" x14ac:dyDescent="0.25">
      <c r="D1072">
        <v>2022</v>
      </c>
      <c r="E1072" t="s">
        <v>168</v>
      </c>
      <c r="F1072">
        <v>128.74921864239775</v>
      </c>
      <c r="G1072">
        <v>1218.7777797621163</v>
      </c>
      <c r="H1072">
        <v>219.44346673649713</v>
      </c>
      <c r="I1072">
        <v>658.54711171080123</v>
      </c>
      <c r="J1072">
        <v>235.19929527573774</v>
      </c>
      <c r="K1072">
        <v>984.91219842531132</v>
      </c>
      <c r="L1072">
        <v>319.56145878440896</v>
      </c>
      <c r="M1072">
        <v>312.53264601526814</v>
      </c>
      <c r="N1072">
        <v>699.94004837992122</v>
      </c>
      <c r="O1072">
        <v>1711.5302525845552</v>
      </c>
      <c r="P1072">
        <v>214.29885260306688</v>
      </c>
      <c r="Q1072">
        <v>220.7571858814544</v>
      </c>
      <c r="R1072">
        <v>1220.4819817895163</v>
      </c>
      <c r="S1072">
        <v>182.13315030681289</v>
      </c>
      <c r="T1072">
        <v>398.92511255164158</v>
      </c>
      <c r="U1072">
        <v>413.7579669128383</v>
      </c>
      <c r="V1072">
        <v>223.14784941984934</v>
      </c>
      <c r="W1072">
        <v>1231.7103249372133</v>
      </c>
      <c r="X1072">
        <v>76.214805018647766</v>
      </c>
      <c r="Y1072">
        <v>137.75641808729844</v>
      </c>
      <c r="Z1072">
        <v>835.59713642683369</v>
      </c>
      <c r="AA1072">
        <v>447.48913522858231</v>
      </c>
      <c r="AB1072">
        <v>502.94932285718642</v>
      </c>
      <c r="AC1072">
        <v>1881.5804782333114</v>
      </c>
      <c r="AD1072">
        <v>185.22770544747132</v>
      </c>
      <c r="AE1072">
        <v>350.47248364934961</v>
      </c>
      <c r="AF1072">
        <v>342.29609351212338</v>
      </c>
    </row>
    <row r="1073" spans="4:32" x14ac:dyDescent="0.25">
      <c r="D1073">
        <v>2022</v>
      </c>
      <c r="E1073" t="s">
        <v>226</v>
      </c>
      <c r="F1073">
        <v>117.44630358120534</v>
      </c>
      <c r="G1073">
        <v>1824.872895448802</v>
      </c>
      <c r="H1073">
        <v>270.92071293900852</v>
      </c>
      <c r="I1073">
        <v>790.64630865424817</v>
      </c>
      <c r="J1073">
        <v>295.1118299281996</v>
      </c>
      <c r="K1073">
        <v>1278.9990040229013</v>
      </c>
      <c r="L1073">
        <v>354.78971238976249</v>
      </c>
      <c r="M1073">
        <v>346.61444148707756</v>
      </c>
      <c r="N1073">
        <v>985.88130669661712</v>
      </c>
      <c r="O1073">
        <v>2060.7925813689349</v>
      </c>
      <c r="P1073">
        <v>171.26093862515967</v>
      </c>
      <c r="Q1073">
        <v>209.90940659446903</v>
      </c>
      <c r="R1073">
        <v>1068.9196538052297</v>
      </c>
      <c r="S1073">
        <v>165.6514349678024</v>
      </c>
      <c r="T1073">
        <v>424.52080149373859</v>
      </c>
      <c r="U1073">
        <v>647.06017805665579</v>
      </c>
      <c r="V1073">
        <v>245.5676846711649</v>
      </c>
      <c r="W1073">
        <v>1064.8743654616771</v>
      </c>
      <c r="X1073">
        <v>100.23279482975977</v>
      </c>
      <c r="Y1073">
        <v>146.83652681072036</v>
      </c>
      <c r="Z1073">
        <v>1034.1328537919051</v>
      </c>
      <c r="AA1073">
        <v>456.63446404636454</v>
      </c>
      <c r="AB1073">
        <v>683.84828612407364</v>
      </c>
      <c r="AC1073">
        <v>2263.0392238008089</v>
      </c>
      <c r="AD1073">
        <v>152.21980221871763</v>
      </c>
      <c r="AE1073">
        <v>372.56465461303827</v>
      </c>
      <c r="AF1073">
        <v>331.35018626813002</v>
      </c>
    </row>
    <row r="1074" spans="4:32" x14ac:dyDescent="0.25">
      <c r="D1074">
        <v>2022</v>
      </c>
      <c r="E1074" t="s">
        <v>227</v>
      </c>
      <c r="F1074">
        <v>134.03981718582085</v>
      </c>
      <c r="G1074">
        <v>2045.7532764472535</v>
      </c>
      <c r="H1074">
        <v>293.96019437062074</v>
      </c>
      <c r="I1074">
        <v>1135.6787857020809</v>
      </c>
      <c r="J1074">
        <v>356.26457413448748</v>
      </c>
      <c r="K1074">
        <v>1388.257928789184</v>
      </c>
      <c r="L1074">
        <v>433.83075133102864</v>
      </c>
      <c r="M1074">
        <v>446.49463732481388</v>
      </c>
      <c r="N1074">
        <v>1078.2973216775194</v>
      </c>
      <c r="O1074">
        <v>2226.4480269770002</v>
      </c>
      <c r="P1074">
        <v>177.19901249493145</v>
      </c>
      <c r="Q1074">
        <v>261.49446752822274</v>
      </c>
      <c r="R1074">
        <v>1014.9746368829395</v>
      </c>
      <c r="S1074">
        <v>203.28927185832546</v>
      </c>
      <c r="T1074">
        <v>458.01648934990652</v>
      </c>
      <c r="U1074">
        <v>790.44509420455358</v>
      </c>
      <c r="V1074">
        <v>351.351029502144</v>
      </c>
      <c r="W1074">
        <v>1061.2016635667594</v>
      </c>
      <c r="X1074">
        <v>149.01950409918084</v>
      </c>
      <c r="Y1074">
        <v>142.29609305520253</v>
      </c>
      <c r="Z1074">
        <v>985.2253254121033</v>
      </c>
      <c r="AA1074">
        <v>480.44572077691407</v>
      </c>
      <c r="AB1074">
        <v>907.9311444307491</v>
      </c>
      <c r="AC1074">
        <v>2494.6370953463138</v>
      </c>
      <c r="AD1074">
        <v>154.81286290953167</v>
      </c>
      <c r="AE1074">
        <v>366.74122803770013</v>
      </c>
      <c r="AF1074">
        <v>396.64176071468296</v>
      </c>
    </row>
    <row r="1075" spans="4:32" x14ac:dyDescent="0.25">
      <c r="D1075">
        <v>2022</v>
      </c>
      <c r="E1075" t="s">
        <v>228</v>
      </c>
      <c r="F1075">
        <v>190.0515878424259</v>
      </c>
      <c r="G1075">
        <v>2088.2303559191355</v>
      </c>
      <c r="H1075">
        <v>326.25932320282487</v>
      </c>
      <c r="I1075">
        <v>1230.6108975937509</v>
      </c>
      <c r="J1075">
        <v>449.95848520242697</v>
      </c>
      <c r="K1075">
        <v>1407.3742343262591</v>
      </c>
      <c r="L1075">
        <v>481.58109071386394</v>
      </c>
      <c r="M1075">
        <v>560.70950785254297</v>
      </c>
      <c r="N1075">
        <v>1128.2748804104051</v>
      </c>
      <c r="O1075">
        <v>2148.4376798781936</v>
      </c>
      <c r="P1075">
        <v>225.03166917851152</v>
      </c>
      <c r="Q1075">
        <v>291.74193666358343</v>
      </c>
      <c r="R1075">
        <v>998.07162451484555</v>
      </c>
      <c r="S1075">
        <v>290.10502385493487</v>
      </c>
      <c r="T1075">
        <v>594.74426831348887</v>
      </c>
      <c r="U1075">
        <v>851.17895623578909</v>
      </c>
      <c r="V1075">
        <v>289.23223410330752</v>
      </c>
      <c r="W1075">
        <v>1027.9540927995693</v>
      </c>
      <c r="X1075">
        <v>168.35591353663608</v>
      </c>
      <c r="Y1075">
        <v>166.14252356694351</v>
      </c>
      <c r="Z1075">
        <v>980.98735271816247</v>
      </c>
      <c r="AA1075">
        <v>586.15872982118651</v>
      </c>
      <c r="AB1075">
        <v>812.79248242577899</v>
      </c>
      <c r="AC1075">
        <v>2685.0896684839008</v>
      </c>
      <c r="AD1075">
        <v>171.40233104499652</v>
      </c>
      <c r="AE1075">
        <v>451.82095067358932</v>
      </c>
      <c r="AF1075">
        <v>421.42766824192847</v>
      </c>
    </row>
    <row r="1076" spans="4:32" x14ac:dyDescent="0.25">
      <c r="D1076">
        <v>2022</v>
      </c>
      <c r="E1076" t="s">
        <v>229</v>
      </c>
      <c r="F1076">
        <v>250.40472128314889</v>
      </c>
      <c r="G1076">
        <v>1950.0644084432111</v>
      </c>
      <c r="H1076">
        <v>348.21395275469416</v>
      </c>
      <c r="I1076">
        <v>1250.9961108760995</v>
      </c>
      <c r="J1076">
        <v>480.08679617942119</v>
      </c>
      <c r="K1076">
        <v>1559.8136109517407</v>
      </c>
      <c r="L1076">
        <v>442.50566026664598</v>
      </c>
      <c r="M1076">
        <v>566.25815041860801</v>
      </c>
      <c r="N1076">
        <v>1125.0330797834015</v>
      </c>
      <c r="O1076">
        <v>2297.5091168385784</v>
      </c>
      <c r="P1076">
        <v>279.1096031339826</v>
      </c>
      <c r="Q1076">
        <v>401.92853377466741</v>
      </c>
      <c r="R1076">
        <v>1056.3776666233935</v>
      </c>
      <c r="S1076">
        <v>320.91890945437501</v>
      </c>
      <c r="T1076">
        <v>618.05571695567448</v>
      </c>
      <c r="U1076">
        <v>798.13451200619818</v>
      </c>
      <c r="V1076">
        <v>367.82355548865752</v>
      </c>
      <c r="W1076">
        <v>1104.1307120881052</v>
      </c>
      <c r="X1076">
        <v>168.81877014332429</v>
      </c>
      <c r="Y1076">
        <v>189.74965072400366</v>
      </c>
      <c r="Z1076">
        <v>1002.7242817543583</v>
      </c>
      <c r="AA1076">
        <v>605.75443361414227</v>
      </c>
      <c r="AB1076">
        <v>895.91704926302896</v>
      </c>
      <c r="AC1076">
        <v>3107.3607781310175</v>
      </c>
      <c r="AD1076">
        <v>190.64135404374002</v>
      </c>
      <c r="AE1076">
        <v>487.02789850680995</v>
      </c>
      <c r="AF1076">
        <v>560.2546719391878</v>
      </c>
    </row>
    <row r="1077" spans="4:32" x14ac:dyDescent="0.25">
      <c r="D1077">
        <v>2022</v>
      </c>
      <c r="E1077" t="s">
        <v>174</v>
      </c>
      <c r="F1077">
        <v>242.66228519550214</v>
      </c>
      <c r="G1077">
        <v>1805.3853335595768</v>
      </c>
      <c r="H1077">
        <v>398.56013757832125</v>
      </c>
      <c r="I1077">
        <v>1232.8539866394115</v>
      </c>
      <c r="J1077">
        <v>500.06557234667588</v>
      </c>
      <c r="K1077">
        <v>1481.8165532434052</v>
      </c>
      <c r="L1077">
        <v>455.37203261550286</v>
      </c>
      <c r="M1077">
        <v>635.57326929289343</v>
      </c>
      <c r="N1077">
        <v>1222.9104105578397</v>
      </c>
      <c r="O1077">
        <v>2559.3519053766154</v>
      </c>
      <c r="P1077">
        <v>339.43951201527318</v>
      </c>
      <c r="Q1077">
        <v>441.13747970646801</v>
      </c>
      <c r="R1077">
        <v>1174.3964021884058</v>
      </c>
      <c r="S1077">
        <v>434.92005734761989</v>
      </c>
      <c r="T1077">
        <v>764.71595961624632</v>
      </c>
      <c r="U1077">
        <v>641.05434209213092</v>
      </c>
      <c r="V1077">
        <v>386.49976572977988</v>
      </c>
      <c r="W1077">
        <v>1193.0644231783458</v>
      </c>
      <c r="X1077">
        <v>223.53677386214721</v>
      </c>
      <c r="Y1077">
        <v>232.7371545838312</v>
      </c>
      <c r="Z1077">
        <v>1056.0486209191688</v>
      </c>
      <c r="AA1077">
        <v>531.32377503391172</v>
      </c>
      <c r="AB1077">
        <v>824.43946928439777</v>
      </c>
      <c r="AC1077">
        <v>3464.970157844115</v>
      </c>
      <c r="AD1077">
        <v>290.32821763254731</v>
      </c>
      <c r="AE1077">
        <v>582.18193166311937</v>
      </c>
      <c r="AF1077">
        <v>588.72018822192138</v>
      </c>
    </row>
    <row r="1078" spans="4:32" x14ac:dyDescent="0.25">
      <c r="D1078">
        <v>2022</v>
      </c>
      <c r="E1078" t="s">
        <v>175</v>
      </c>
      <c r="F1078">
        <v>295.52879367155703</v>
      </c>
      <c r="G1078">
        <v>2087.6676994349491</v>
      </c>
      <c r="H1078">
        <v>484.31711614147395</v>
      </c>
      <c r="I1078">
        <v>1445.2461024893041</v>
      </c>
      <c r="J1078">
        <v>576.92357519259474</v>
      </c>
      <c r="K1078">
        <v>1714.4378601045871</v>
      </c>
      <c r="L1078">
        <v>613.23007406407316</v>
      </c>
      <c r="M1078">
        <v>744.30624748174455</v>
      </c>
      <c r="N1078">
        <v>1358.1840225379506</v>
      </c>
      <c r="O1078">
        <v>3514.5262855209508</v>
      </c>
      <c r="P1078">
        <v>430.44977510089831</v>
      </c>
      <c r="Q1078">
        <v>669.16593426358975</v>
      </c>
      <c r="R1078">
        <v>1416.1985964200858</v>
      </c>
      <c r="S1078">
        <v>540.78128875612356</v>
      </c>
      <c r="T1078">
        <v>973.58667476979599</v>
      </c>
      <c r="U1078">
        <v>665.29856145814244</v>
      </c>
      <c r="V1078">
        <v>477.82681426033827</v>
      </c>
      <c r="W1078">
        <v>1597.5226963467555</v>
      </c>
      <c r="X1078">
        <v>328.22098670502442</v>
      </c>
      <c r="Y1078">
        <v>316.84557618299795</v>
      </c>
      <c r="Z1078">
        <v>1502.2485509172236</v>
      </c>
      <c r="AA1078">
        <v>651.82802980004556</v>
      </c>
      <c r="AB1078">
        <v>1080.0007725214698</v>
      </c>
      <c r="AC1078">
        <v>4079.726124011539</v>
      </c>
      <c r="AD1078">
        <v>366.3976780203277</v>
      </c>
      <c r="AE1078">
        <v>741.08861887602143</v>
      </c>
      <c r="AF1078">
        <v>635.22710990225926</v>
      </c>
    </row>
    <row r="1079" spans="4:32" x14ac:dyDescent="0.25">
      <c r="D1079">
        <v>2022</v>
      </c>
      <c r="E1079" t="s">
        <v>177</v>
      </c>
      <c r="F1079">
        <v>357.5109623079278</v>
      </c>
      <c r="G1079">
        <v>2138.7910186109557</v>
      </c>
      <c r="H1079">
        <v>580.32390522363835</v>
      </c>
      <c r="I1079">
        <v>1379.1449324419141</v>
      </c>
      <c r="J1079">
        <v>795.22403401388613</v>
      </c>
      <c r="K1079">
        <v>1726.7768218838974</v>
      </c>
      <c r="L1079">
        <v>673.76549342073963</v>
      </c>
      <c r="M1079">
        <v>810.64371827545347</v>
      </c>
      <c r="N1079">
        <v>1372.1742725009203</v>
      </c>
      <c r="O1079">
        <v>3810.706109785956</v>
      </c>
      <c r="P1079">
        <v>464.77853156315064</v>
      </c>
      <c r="Q1079">
        <v>756.14926769507736</v>
      </c>
      <c r="R1079">
        <v>1407.5565837100128</v>
      </c>
      <c r="S1079">
        <v>552.51054031597732</v>
      </c>
      <c r="T1079">
        <v>1096.6402754620863</v>
      </c>
      <c r="U1079">
        <v>643.67988999031445</v>
      </c>
      <c r="V1079">
        <v>495.61850033616832</v>
      </c>
      <c r="W1079">
        <v>1830.4803802854269</v>
      </c>
      <c r="X1079">
        <v>327.24972554215799</v>
      </c>
      <c r="Y1079">
        <v>304.10052816726363</v>
      </c>
      <c r="Z1079">
        <v>1631.2411241960313</v>
      </c>
      <c r="AA1079">
        <v>710.0572514902542</v>
      </c>
      <c r="AB1079">
        <v>1137.5551646338276</v>
      </c>
      <c r="AC1079">
        <v>4126.6014510649857</v>
      </c>
      <c r="AD1079">
        <v>439.18014441459172</v>
      </c>
      <c r="AE1079">
        <v>752.16546762833661</v>
      </c>
      <c r="AF1079">
        <v>658.49580243350704</v>
      </c>
    </row>
    <row r="1080" spans="4:32" x14ac:dyDescent="0.25">
      <c r="D1080">
        <v>2022</v>
      </c>
      <c r="E1080" t="s">
        <v>178</v>
      </c>
      <c r="F1080">
        <v>358.00616196795647</v>
      </c>
      <c r="G1080">
        <v>1986.6418810915611</v>
      </c>
      <c r="H1080">
        <v>525.69952907586526</v>
      </c>
      <c r="I1080">
        <v>1237.6137286761787</v>
      </c>
      <c r="J1080">
        <v>778.89079464075894</v>
      </c>
      <c r="K1080">
        <v>1562.1054506303408</v>
      </c>
      <c r="L1080">
        <v>622.46073345451669</v>
      </c>
      <c r="M1080">
        <v>668.02534693884559</v>
      </c>
      <c r="N1080">
        <v>1400.4078883130319</v>
      </c>
      <c r="O1080">
        <v>3545.1864733468819</v>
      </c>
      <c r="P1080">
        <v>477.83855059338782</v>
      </c>
      <c r="Q1080">
        <v>727.38073801596227</v>
      </c>
      <c r="R1080">
        <v>1282.0134886239741</v>
      </c>
      <c r="S1080">
        <v>557.22114545990325</v>
      </c>
      <c r="T1080">
        <v>1048.4838255459656</v>
      </c>
      <c r="U1080">
        <v>561.45722947364106</v>
      </c>
      <c r="V1080">
        <v>449.41783736349697</v>
      </c>
      <c r="W1080">
        <v>1774.598383153379</v>
      </c>
      <c r="X1080">
        <v>347.13105490035002</v>
      </c>
      <c r="Y1080">
        <v>310.02910491163851</v>
      </c>
      <c r="Z1080">
        <v>1463.1754710311186</v>
      </c>
      <c r="AA1080">
        <v>641.9586869421064</v>
      </c>
      <c r="AB1080">
        <v>1045.1254251221201</v>
      </c>
      <c r="AC1080">
        <v>3530.6676891177699</v>
      </c>
      <c r="AD1080">
        <v>401.87895384332813</v>
      </c>
      <c r="AE1080">
        <v>746.37245428063341</v>
      </c>
      <c r="AF1080">
        <v>672.11154500646694</v>
      </c>
    </row>
    <row r="1081" spans="4:32" x14ac:dyDescent="0.25">
      <c r="D1081">
        <v>2022</v>
      </c>
      <c r="E1081" t="s">
        <v>230</v>
      </c>
      <c r="F1081">
        <v>382.65700851465476</v>
      </c>
      <c r="G1081">
        <v>1588.2361017096439</v>
      </c>
      <c r="H1081">
        <v>476.40313562710469</v>
      </c>
      <c r="I1081">
        <v>1060.2717675829279</v>
      </c>
      <c r="J1081">
        <v>705.62781503837994</v>
      </c>
      <c r="K1081">
        <v>1373.3720109636515</v>
      </c>
      <c r="L1081">
        <v>540.8749113969252</v>
      </c>
      <c r="M1081">
        <v>549.61760111334229</v>
      </c>
      <c r="N1081">
        <v>1108.9134809408417</v>
      </c>
      <c r="O1081">
        <v>3234.0106569595441</v>
      </c>
      <c r="P1081">
        <v>414.98042410865474</v>
      </c>
      <c r="Q1081">
        <v>691.16517420053742</v>
      </c>
      <c r="R1081">
        <v>1095.2913231001753</v>
      </c>
      <c r="S1081">
        <v>538.87827936024689</v>
      </c>
      <c r="T1081">
        <v>976.69162716822245</v>
      </c>
      <c r="U1081">
        <v>506.33597983314411</v>
      </c>
      <c r="V1081">
        <v>447.71519236219041</v>
      </c>
      <c r="W1081">
        <v>1578.039465882581</v>
      </c>
      <c r="X1081">
        <v>247.33999791611527</v>
      </c>
      <c r="Y1081">
        <v>248.45253191270726</v>
      </c>
      <c r="Z1081">
        <v>1330.1057752821059</v>
      </c>
      <c r="AA1081">
        <v>536.96375578938023</v>
      </c>
      <c r="AB1081">
        <v>965.76077098238852</v>
      </c>
      <c r="AC1081">
        <v>3103.309145750573</v>
      </c>
      <c r="AD1081">
        <v>407.32492682075929</v>
      </c>
      <c r="AE1081">
        <v>678.70712433606377</v>
      </c>
      <c r="AF1081">
        <v>581.27055367613571</v>
      </c>
    </row>
    <row r="1082" spans="4:32" x14ac:dyDescent="0.25">
      <c r="D1082">
        <v>2022</v>
      </c>
      <c r="E1082" t="s">
        <v>231</v>
      </c>
      <c r="F1082">
        <v>391.0920401670852</v>
      </c>
      <c r="G1082">
        <v>1458.0137923573311</v>
      </c>
      <c r="H1082">
        <v>430.90358379264887</v>
      </c>
      <c r="I1082">
        <v>1066.5404628737454</v>
      </c>
      <c r="J1082">
        <v>779.7794943417033</v>
      </c>
      <c r="K1082">
        <v>1311.8867903119376</v>
      </c>
      <c r="L1082">
        <v>465.77150249528506</v>
      </c>
      <c r="M1082">
        <v>557.78361370537391</v>
      </c>
      <c r="N1082">
        <v>1130.868322785281</v>
      </c>
      <c r="O1082">
        <v>3019.2600938037713</v>
      </c>
      <c r="P1082">
        <v>370.02446094411658</v>
      </c>
      <c r="Q1082">
        <v>612.52608839074787</v>
      </c>
      <c r="R1082">
        <v>1105.7138968075615</v>
      </c>
      <c r="S1082">
        <v>530.77320792018168</v>
      </c>
      <c r="T1082">
        <v>986.16766230353471</v>
      </c>
      <c r="U1082">
        <v>519.34950528210243</v>
      </c>
      <c r="V1082">
        <v>438.36904866526146</v>
      </c>
      <c r="W1082">
        <v>1579.7841475734635</v>
      </c>
      <c r="X1082">
        <v>243.77847610638528</v>
      </c>
      <c r="Y1082">
        <v>230.13917261939505</v>
      </c>
      <c r="Z1082">
        <v>1412.7118738123083</v>
      </c>
      <c r="AA1082">
        <v>578.98255892971633</v>
      </c>
      <c r="AB1082">
        <v>931.0802394508778</v>
      </c>
      <c r="AC1082">
        <v>3074.6991118525007</v>
      </c>
      <c r="AD1082">
        <v>426.93959224729315</v>
      </c>
      <c r="AE1082">
        <v>632.49456964775561</v>
      </c>
      <c r="AF1082">
        <v>588.20104523371435</v>
      </c>
    </row>
    <row r="1083" spans="4:32" x14ac:dyDescent="0.25">
      <c r="D1083">
        <v>2022</v>
      </c>
      <c r="E1083" t="s">
        <v>232</v>
      </c>
      <c r="F1083">
        <v>267.91030335156671</v>
      </c>
      <c r="G1083">
        <v>1294.1810528866695</v>
      </c>
      <c r="H1083">
        <v>373.19930104199881</v>
      </c>
      <c r="I1083">
        <v>1052.3866381519804</v>
      </c>
      <c r="J1083">
        <v>667.77898813617821</v>
      </c>
      <c r="K1083">
        <v>1179.6524544206275</v>
      </c>
      <c r="L1083">
        <v>427.08942664721019</v>
      </c>
      <c r="M1083">
        <v>507.93980263787694</v>
      </c>
      <c r="N1083">
        <v>977.79588164126176</v>
      </c>
      <c r="O1083">
        <v>2414.9650519601901</v>
      </c>
      <c r="P1083">
        <v>272.10635139965666</v>
      </c>
      <c r="Q1083">
        <v>683.98601823787715</v>
      </c>
      <c r="R1083">
        <v>961.19094705355246</v>
      </c>
      <c r="S1083">
        <v>521.89647704070728</v>
      </c>
      <c r="T1083">
        <v>761.4927229671888</v>
      </c>
      <c r="U1083">
        <v>362.98251400546513</v>
      </c>
      <c r="V1083">
        <v>447.68637355346499</v>
      </c>
      <c r="W1083">
        <v>1260.5265259559712</v>
      </c>
      <c r="X1083">
        <v>235.757995956727</v>
      </c>
      <c r="Y1083">
        <v>183.13243394854658</v>
      </c>
      <c r="Z1083">
        <v>1154.5936992307513</v>
      </c>
      <c r="AA1083">
        <v>505.43234296198256</v>
      </c>
      <c r="AB1083">
        <v>730.68472507529179</v>
      </c>
      <c r="AC1083">
        <v>2515.9333238962809</v>
      </c>
      <c r="AD1083">
        <v>347.16381239011798</v>
      </c>
      <c r="AE1083">
        <v>573.18906152212867</v>
      </c>
      <c r="AF1083">
        <v>531.016971430838</v>
      </c>
    </row>
    <row r="1084" spans="4:32" x14ac:dyDescent="0.25">
      <c r="D1084">
        <v>2022</v>
      </c>
      <c r="E1084" t="s">
        <v>233</v>
      </c>
      <c r="F1084">
        <v>159.35537198880047</v>
      </c>
      <c r="G1084">
        <v>830.74924677489923</v>
      </c>
      <c r="H1084">
        <v>258.96347348836338</v>
      </c>
      <c r="I1084">
        <v>719.99933666991444</v>
      </c>
      <c r="J1084">
        <v>396.59757000423986</v>
      </c>
      <c r="K1084">
        <v>699.16046285327366</v>
      </c>
      <c r="L1084">
        <v>264.64413658904215</v>
      </c>
      <c r="M1084">
        <v>312.35040900732099</v>
      </c>
      <c r="N1084">
        <v>596.98667012400074</v>
      </c>
      <c r="O1084">
        <v>1419.7281117920791</v>
      </c>
      <c r="P1084">
        <v>146.01449814454122</v>
      </c>
      <c r="Q1084">
        <v>413.90732542516179</v>
      </c>
      <c r="R1084">
        <v>685.28163753469937</v>
      </c>
      <c r="S1084">
        <v>321.13181834729966</v>
      </c>
      <c r="T1084">
        <v>500.71081679188302</v>
      </c>
      <c r="U1084">
        <v>206.08068314725764</v>
      </c>
      <c r="V1084">
        <v>287.28474104138274</v>
      </c>
      <c r="W1084">
        <v>779.70542796446784</v>
      </c>
      <c r="X1084">
        <v>134.68492277197063</v>
      </c>
      <c r="Y1084">
        <v>101.0817227469847</v>
      </c>
      <c r="Z1084">
        <v>701.54063667035734</v>
      </c>
      <c r="AA1084">
        <v>293.16218233619395</v>
      </c>
      <c r="AB1084">
        <v>513.90884486082962</v>
      </c>
      <c r="AC1084">
        <v>1539.6818712950742</v>
      </c>
      <c r="AD1084">
        <v>246.09645495689955</v>
      </c>
      <c r="AE1084">
        <v>359.94520262318258</v>
      </c>
      <c r="AF1084">
        <v>289.99068407436289</v>
      </c>
    </row>
    <row r="1085" spans="4:32" x14ac:dyDescent="0.25">
      <c r="D1085">
        <v>2022</v>
      </c>
      <c r="E1085" t="s">
        <v>534</v>
      </c>
      <c r="F1085">
        <v>90.735033625003283</v>
      </c>
      <c r="G1085">
        <v>492.28299803244573</v>
      </c>
      <c r="H1085">
        <v>126.05444175452359</v>
      </c>
      <c r="I1085">
        <v>445.43248919697805</v>
      </c>
      <c r="J1085">
        <v>215.27735536670389</v>
      </c>
      <c r="K1085">
        <v>415.49546539645553</v>
      </c>
      <c r="L1085">
        <v>131.25034259708329</v>
      </c>
      <c r="M1085">
        <v>179.25595237760425</v>
      </c>
      <c r="N1085">
        <v>364.61794188383902</v>
      </c>
      <c r="O1085">
        <v>779.06604652448175</v>
      </c>
      <c r="P1085">
        <v>93.020794693802458</v>
      </c>
      <c r="Q1085">
        <v>256.24107878329761</v>
      </c>
      <c r="R1085">
        <v>422.31811833025165</v>
      </c>
      <c r="S1085">
        <v>196.0051078152305</v>
      </c>
      <c r="T1085">
        <v>269.28370642353025</v>
      </c>
      <c r="U1085">
        <v>124.95337243505105</v>
      </c>
      <c r="V1085">
        <v>165.77114961239801</v>
      </c>
      <c r="W1085">
        <v>487.03497804161088</v>
      </c>
      <c r="X1085">
        <v>83.639046263524122</v>
      </c>
      <c r="Y1085">
        <v>69.352638255524184</v>
      </c>
      <c r="Z1085">
        <v>405.79496444816903</v>
      </c>
      <c r="AA1085">
        <v>168.7796571168403</v>
      </c>
      <c r="AB1085">
        <v>253.93191560340298</v>
      </c>
      <c r="AC1085">
        <v>974.92502529456567</v>
      </c>
      <c r="AD1085">
        <v>118.26516287196375</v>
      </c>
      <c r="AE1085">
        <v>178.08327280686333</v>
      </c>
      <c r="AF1085">
        <v>146.45579922783477</v>
      </c>
    </row>
    <row r="1086" spans="4:32" x14ac:dyDescent="0.25">
      <c r="D1086">
        <v>2022</v>
      </c>
      <c r="E1086" t="s">
        <v>535</v>
      </c>
      <c r="F1086">
        <v>26.159384418197149</v>
      </c>
      <c r="G1086">
        <v>235.56081577909134</v>
      </c>
      <c r="H1086">
        <v>89.596011023577091</v>
      </c>
      <c r="I1086">
        <v>234.09508429737457</v>
      </c>
      <c r="J1086">
        <v>140.96001266303378</v>
      </c>
      <c r="K1086">
        <v>236.88148934115037</v>
      </c>
      <c r="L1086">
        <v>35.90128841689004</v>
      </c>
      <c r="M1086">
        <v>90.105182475587682</v>
      </c>
      <c r="N1086">
        <v>147.161373414537</v>
      </c>
      <c r="O1086">
        <v>410.86547991202872</v>
      </c>
      <c r="P1086">
        <v>63.669579125536728</v>
      </c>
      <c r="Q1086">
        <v>109.26894229636683</v>
      </c>
      <c r="R1086">
        <v>213.30545668053267</v>
      </c>
      <c r="S1086">
        <v>94.18243619577639</v>
      </c>
      <c r="T1086">
        <v>126.36172830717275</v>
      </c>
      <c r="U1086">
        <v>39.229639425921825</v>
      </c>
      <c r="V1086">
        <v>102.3652464495084</v>
      </c>
      <c r="W1086">
        <v>204.04032133723146</v>
      </c>
      <c r="X1086">
        <v>30.251732513938133</v>
      </c>
      <c r="Y1086">
        <v>13.888756993673406</v>
      </c>
      <c r="Z1086">
        <v>173.94288439706997</v>
      </c>
      <c r="AA1086">
        <v>98.474874356177594</v>
      </c>
      <c r="AB1086">
        <v>98.231506099609462</v>
      </c>
      <c r="AC1086">
        <v>441.67432149524001</v>
      </c>
      <c r="AD1086">
        <v>82.260453103347956</v>
      </c>
      <c r="AE1086">
        <v>65.740854677234353</v>
      </c>
      <c r="AF1086">
        <v>63.556233435418882</v>
      </c>
    </row>
    <row r="1087" spans="4:32" x14ac:dyDescent="0.25">
      <c r="D1087">
        <v>2023</v>
      </c>
      <c r="E1087" t="s">
        <v>181</v>
      </c>
      <c r="F1087">
        <v>689.80008120539105</v>
      </c>
      <c r="G1087">
        <v>6315.795508645142</v>
      </c>
      <c r="H1087">
        <v>1029.5640915305976</v>
      </c>
      <c r="I1087">
        <v>4300.4738019481811</v>
      </c>
      <c r="J1087">
        <v>1463.9496825429969</v>
      </c>
      <c r="K1087">
        <v>4168.5528825589718</v>
      </c>
      <c r="L1087">
        <v>1247.0606375870675</v>
      </c>
      <c r="M1087">
        <v>1805.0770992755638</v>
      </c>
      <c r="N1087">
        <v>3491.4052649723194</v>
      </c>
      <c r="O1087">
        <v>7614.5364438332226</v>
      </c>
      <c r="P1087">
        <v>959.87448412386004</v>
      </c>
      <c r="Q1087">
        <v>1143.2804615011578</v>
      </c>
      <c r="R1087">
        <v>3137.5305509807254</v>
      </c>
      <c r="S1087">
        <v>1013.0709230442734</v>
      </c>
      <c r="T1087">
        <v>2022.8576972000994</v>
      </c>
      <c r="U1087">
        <v>2617.0638970786354</v>
      </c>
      <c r="V1087">
        <v>990.97232215964914</v>
      </c>
      <c r="W1087">
        <v>3663.3615484640545</v>
      </c>
      <c r="X1087">
        <v>552.1213561333949</v>
      </c>
      <c r="Y1087">
        <v>668.79228120623418</v>
      </c>
      <c r="Z1087">
        <v>3504.7719020802188</v>
      </c>
      <c r="AA1087">
        <v>1770.4659885332037</v>
      </c>
      <c r="AB1087">
        <v>2761.3631336114872</v>
      </c>
      <c r="AC1087">
        <v>8683.7991372804008</v>
      </c>
      <c r="AD1087">
        <v>592.82886663413785</v>
      </c>
      <c r="AE1087">
        <v>1524.9973686363587</v>
      </c>
      <c r="AF1087">
        <v>1560.834971583158</v>
      </c>
    </row>
    <row r="1088" spans="4:32" x14ac:dyDescent="0.25">
      <c r="D1088">
        <v>2023</v>
      </c>
      <c r="E1088" t="s">
        <v>533</v>
      </c>
      <c r="F1088">
        <v>170.76944724631528</v>
      </c>
      <c r="G1088">
        <v>1162.669962299856</v>
      </c>
      <c r="H1088">
        <v>278.59436078228532</v>
      </c>
      <c r="I1088">
        <v>804.13741466935232</v>
      </c>
      <c r="J1088">
        <v>304.72012603142304</v>
      </c>
      <c r="K1088">
        <v>961.0033603162766</v>
      </c>
      <c r="L1088">
        <v>256.97621025142479</v>
      </c>
      <c r="M1088">
        <v>391.4112473355645</v>
      </c>
      <c r="N1088">
        <v>710.80967850245338</v>
      </c>
      <c r="O1088">
        <v>1562.1323725370621</v>
      </c>
      <c r="P1088">
        <v>248.55950955532816</v>
      </c>
      <c r="Q1088">
        <v>311.93212790803534</v>
      </c>
      <c r="R1088">
        <v>896.51041273439102</v>
      </c>
      <c r="S1088">
        <v>274.39900627864341</v>
      </c>
      <c r="T1088">
        <v>422.06545140885322</v>
      </c>
      <c r="U1088">
        <v>382.95494229884679</v>
      </c>
      <c r="V1088">
        <v>166.22759422253299</v>
      </c>
      <c r="W1088">
        <v>1113.8960841180153</v>
      </c>
      <c r="X1088">
        <v>152.28969008988261</v>
      </c>
      <c r="Y1088">
        <v>150.34996951907763</v>
      </c>
      <c r="Z1088">
        <v>705.93333614017649</v>
      </c>
      <c r="AA1088">
        <v>350.39408490935489</v>
      </c>
      <c r="AB1088">
        <v>662.96603494955798</v>
      </c>
      <c r="AC1088">
        <v>2197.8451560652302</v>
      </c>
      <c r="AD1088">
        <v>176.47039994951163</v>
      </c>
      <c r="AE1088">
        <v>337.5894588966612</v>
      </c>
      <c r="AF1088">
        <v>409.13146177305032</v>
      </c>
    </row>
    <row r="1089" spans="4:32" x14ac:dyDescent="0.25">
      <c r="D1089">
        <v>2023</v>
      </c>
      <c r="E1089" t="s">
        <v>168</v>
      </c>
      <c r="F1089">
        <v>127.40426960972675</v>
      </c>
      <c r="G1089">
        <v>1206.0460986442306</v>
      </c>
      <c r="H1089">
        <v>217.15110114837677</v>
      </c>
      <c r="I1089">
        <v>651.66775111969901</v>
      </c>
      <c r="J1089">
        <v>232.74234005689004</v>
      </c>
      <c r="K1089">
        <v>974.62354019106431</v>
      </c>
      <c r="L1089">
        <v>315.49259086541059</v>
      </c>
      <c r="M1089">
        <v>309.4872417892289</v>
      </c>
      <c r="N1089">
        <v>691.02794859508265</v>
      </c>
      <c r="O1089">
        <v>1671.506376802377</v>
      </c>
      <c r="P1089">
        <v>212.21066552989674</v>
      </c>
      <c r="Q1089">
        <v>218.60606702912477</v>
      </c>
      <c r="R1089">
        <v>1208.5892690360304</v>
      </c>
      <c r="S1089">
        <v>179.81411053559486</v>
      </c>
      <c r="T1089">
        <v>395.03787632487439</v>
      </c>
      <c r="U1089">
        <v>408.48972673079112</v>
      </c>
      <c r="V1089">
        <v>220.97343528321679</v>
      </c>
      <c r="W1089">
        <v>1202.9069655046414</v>
      </c>
      <c r="X1089">
        <v>75.472146956362621</v>
      </c>
      <c r="Y1089">
        <v>136.00241223088608</v>
      </c>
      <c r="Z1089">
        <v>816.05682392473886</v>
      </c>
      <c r="AA1089">
        <v>443.12867778227383</v>
      </c>
      <c r="AB1089">
        <v>496.54543932116792</v>
      </c>
      <c r="AC1089">
        <v>1857.622950707872</v>
      </c>
      <c r="AD1089">
        <v>183.42279564319531</v>
      </c>
      <c r="AE1089">
        <v>347.05738319048731</v>
      </c>
      <c r="AF1089">
        <v>337.93775318226045</v>
      </c>
    </row>
    <row r="1090" spans="4:32" x14ac:dyDescent="0.25">
      <c r="D1090">
        <v>2023</v>
      </c>
      <c r="E1090" t="s">
        <v>226</v>
      </c>
      <c r="F1090">
        <v>116.79673509447858</v>
      </c>
      <c r="G1090">
        <v>1814.7799432738893</v>
      </c>
      <c r="H1090">
        <v>269.42231280072701</v>
      </c>
      <c r="I1090">
        <v>786.27342580831396</v>
      </c>
      <c r="J1090">
        <v>293.47963428698824</v>
      </c>
      <c r="K1090">
        <v>1271.9251547638332</v>
      </c>
      <c r="L1090">
        <v>351.76903505527321</v>
      </c>
      <c r="M1090">
        <v>342.39217409873004</v>
      </c>
      <c r="N1090">
        <v>977.48751957811248</v>
      </c>
      <c r="O1090">
        <v>2044.7357301132693</v>
      </c>
      <c r="P1090">
        <v>169.17473161961067</v>
      </c>
      <c r="Q1090">
        <v>207.35240510841223</v>
      </c>
      <c r="R1090">
        <v>1055.8986597125938</v>
      </c>
      <c r="S1090">
        <v>164.24107971352387</v>
      </c>
      <c r="T1090">
        <v>419.34952147397928</v>
      </c>
      <c r="U1090">
        <v>641.55111185306998</v>
      </c>
      <c r="V1090">
        <v>242.57631356103266</v>
      </c>
      <c r="W1090">
        <v>1056.5773008047231</v>
      </c>
      <c r="X1090">
        <v>99.011813790894436</v>
      </c>
      <c r="Y1090">
        <v>145.58636156375005</v>
      </c>
      <c r="Z1090">
        <v>1026.0753143956292</v>
      </c>
      <c r="AA1090">
        <v>451.07199296851019</v>
      </c>
      <c r="AB1090">
        <v>678.02600620448277</v>
      </c>
      <c r="AC1090">
        <v>2243.7717223720028</v>
      </c>
      <c r="AD1090">
        <v>150.36554391369324</v>
      </c>
      <c r="AE1090">
        <v>368.0262759336195</v>
      </c>
      <c r="AF1090">
        <v>328.52907290862152</v>
      </c>
    </row>
    <row r="1091" spans="4:32" x14ac:dyDescent="0.25">
      <c r="D1091">
        <v>2023</v>
      </c>
      <c r="E1091" t="s">
        <v>227</v>
      </c>
      <c r="F1091">
        <v>133.0670248973012</v>
      </c>
      <c r="G1091">
        <v>2030.9062477558996</v>
      </c>
      <c r="H1091">
        <v>291.82678195467389</v>
      </c>
      <c r="I1091">
        <v>1127.4366111888555</v>
      </c>
      <c r="J1091">
        <v>353.67898846548945</v>
      </c>
      <c r="K1091">
        <v>1378.1826643195957</v>
      </c>
      <c r="L1091">
        <v>429.83165403434077</v>
      </c>
      <c r="M1091">
        <v>446.45477688297797</v>
      </c>
      <c r="N1091">
        <v>1068.3574640465974</v>
      </c>
      <c r="O1091">
        <v>2234.4579113704413</v>
      </c>
      <c r="P1091">
        <v>177.18319319870596</v>
      </c>
      <c r="Q1091">
        <v>261.47112282451974</v>
      </c>
      <c r="R1091">
        <v>1014.8840258562968</v>
      </c>
      <c r="S1091">
        <v>201.41533006180691</v>
      </c>
      <c r="T1091">
        <v>457.97560030419919</v>
      </c>
      <c r="U1091">
        <v>783.15868855047029</v>
      </c>
      <c r="V1091">
        <v>351.31966292771125</v>
      </c>
      <c r="W1091">
        <v>1065.0194498075809</v>
      </c>
      <c r="X1091">
        <v>149.00620050541059</v>
      </c>
      <c r="Y1091">
        <v>140.98439276811962</v>
      </c>
      <c r="Z1091">
        <v>988.76977866788229</v>
      </c>
      <c r="AA1091">
        <v>480.40282938000252</v>
      </c>
      <c r="AB1091">
        <v>899.56174006249762</v>
      </c>
      <c r="AC1091">
        <v>2471.6412693620828</v>
      </c>
      <c r="AD1091">
        <v>154.79904211841435</v>
      </c>
      <c r="AE1091">
        <v>366.70848751594013</v>
      </c>
      <c r="AF1091">
        <v>392.98547542794159</v>
      </c>
    </row>
    <row r="1092" spans="4:32" x14ac:dyDescent="0.25">
      <c r="D1092">
        <v>2023</v>
      </c>
      <c r="E1092" t="s">
        <v>228</v>
      </c>
      <c r="F1092">
        <v>191.94156427003861</v>
      </c>
      <c r="G1092">
        <v>2108.9968551255756</v>
      </c>
      <c r="H1092">
        <v>329.50382348373523</v>
      </c>
      <c r="I1092">
        <v>1242.8487621357922</v>
      </c>
      <c r="J1092">
        <v>454.43311727517761</v>
      </c>
      <c r="K1092">
        <v>1421.3699296945686</v>
      </c>
      <c r="L1092">
        <v>492.14525406335565</v>
      </c>
      <c r="M1092">
        <v>567.84732130519251</v>
      </c>
      <c r="N1092">
        <v>1153.0251880317351</v>
      </c>
      <c r="O1092">
        <v>2199.4241042795502</v>
      </c>
      <c r="P1092">
        <v>227.89631486944378</v>
      </c>
      <c r="Q1092">
        <v>295.45580184877474</v>
      </c>
      <c r="R1092">
        <v>1010.7770432181134</v>
      </c>
      <c r="S1092">
        <v>296.46888846591617</v>
      </c>
      <c r="T1092">
        <v>602.31534313886993</v>
      </c>
      <c r="U1092">
        <v>869.85077227407157</v>
      </c>
      <c r="V1092">
        <v>292.91415085807989</v>
      </c>
      <c r="W1092">
        <v>1052.349356451602</v>
      </c>
      <c r="X1092">
        <v>170.49907873652228</v>
      </c>
      <c r="Y1092">
        <v>169.78709515021777</v>
      </c>
      <c r="Z1092">
        <v>1004.2680082226253</v>
      </c>
      <c r="AA1092">
        <v>593.62051102609144</v>
      </c>
      <c r="AB1092">
        <v>830.62223678938312</v>
      </c>
      <c r="AC1092">
        <v>2743.9909135968455</v>
      </c>
      <c r="AD1092">
        <v>173.58427703880372</v>
      </c>
      <c r="AE1092">
        <v>457.57261640199522</v>
      </c>
      <c r="AF1092">
        <v>430.67228106653863</v>
      </c>
    </row>
    <row r="1093" spans="4:32" x14ac:dyDescent="0.25">
      <c r="D1093">
        <v>2023</v>
      </c>
      <c r="E1093" t="s">
        <v>229</v>
      </c>
      <c r="F1093">
        <v>257.98524447080518</v>
      </c>
      <c r="G1093">
        <v>2009.0988722898869</v>
      </c>
      <c r="H1093">
        <v>358.75546303291935</v>
      </c>
      <c r="I1093">
        <v>1288.8676213554918</v>
      </c>
      <c r="J1093">
        <v>494.62050413778883</v>
      </c>
      <c r="K1093">
        <v>1607.0339795839725</v>
      </c>
      <c r="L1093">
        <v>449.8960142073654</v>
      </c>
      <c r="M1093">
        <v>574.04562756537757</v>
      </c>
      <c r="N1093">
        <v>1143.8224273583157</v>
      </c>
      <c r="O1093">
        <v>2341.837747871049</v>
      </c>
      <c r="P1093">
        <v>282.9480638329465</v>
      </c>
      <c r="Q1093">
        <v>407.45606440551296</v>
      </c>
      <c r="R1093">
        <v>1070.9055227453864</v>
      </c>
      <c r="S1093">
        <v>326.27862468538098</v>
      </c>
      <c r="T1093">
        <v>626.55554122780984</v>
      </c>
      <c r="U1093">
        <v>811.46427717230893</v>
      </c>
      <c r="V1093">
        <v>372.88205668690767</v>
      </c>
      <c r="W1093">
        <v>1125.4340455935328</v>
      </c>
      <c r="X1093">
        <v>171.14045383735146</v>
      </c>
      <c r="Y1093">
        <v>192.91868833164298</v>
      </c>
      <c r="Z1093">
        <v>1022.0710579596913</v>
      </c>
      <c r="AA1093">
        <v>614.08508422789009</v>
      </c>
      <c r="AB1093">
        <v>910.87989536897248</v>
      </c>
      <c r="AC1093">
        <v>3159.2572803318244</v>
      </c>
      <c r="AD1093">
        <v>193.26315328273961</v>
      </c>
      <c r="AE1093">
        <v>493.72575994449028</v>
      </c>
      <c r="AF1093">
        <v>569.61156992796657</v>
      </c>
    </row>
    <row r="1094" spans="4:32" x14ac:dyDescent="0.25">
      <c r="D1094">
        <v>2023</v>
      </c>
      <c r="E1094" t="s">
        <v>174</v>
      </c>
      <c r="F1094">
        <v>236.91136395678913</v>
      </c>
      <c r="G1094">
        <v>1762.5990025462349</v>
      </c>
      <c r="H1094">
        <v>389.11454961537549</v>
      </c>
      <c r="I1094">
        <v>1203.6362358451979</v>
      </c>
      <c r="J1094">
        <v>488.21437874878842</v>
      </c>
      <c r="K1094">
        <v>1446.6985690825854</v>
      </c>
      <c r="L1094">
        <v>442.61786996667979</v>
      </c>
      <c r="M1094">
        <v>606.57770643871788</v>
      </c>
      <c r="N1094">
        <v>1188.6588598167705</v>
      </c>
      <c r="O1094">
        <v>2457.5906477252925</v>
      </c>
      <c r="P1094">
        <v>323.95390212362446</v>
      </c>
      <c r="Q1094">
        <v>421.01229487232268</v>
      </c>
      <c r="R1094">
        <v>1120.8191258292907</v>
      </c>
      <c r="S1094">
        <v>422.73871823729581</v>
      </c>
      <c r="T1094">
        <v>729.82876290120362</v>
      </c>
      <c r="U1094">
        <v>623.0995474183859</v>
      </c>
      <c r="V1094">
        <v>368.86721446970245</v>
      </c>
      <c r="W1094">
        <v>1145.6275170199435</v>
      </c>
      <c r="X1094">
        <v>213.33877641654885</v>
      </c>
      <c r="Y1094">
        <v>226.21859983874256</v>
      </c>
      <c r="Z1094">
        <v>1014.0595393943028</v>
      </c>
      <c r="AA1094">
        <v>507.08419061581054</v>
      </c>
      <c r="AB1094">
        <v>801.34838258553373</v>
      </c>
      <c r="AC1094">
        <v>3367.9224917574793</v>
      </c>
      <c r="AD1094">
        <v>277.08311987682987</v>
      </c>
      <c r="AE1094">
        <v>555.62214130113023</v>
      </c>
      <c r="AF1094">
        <v>572.23118033950698</v>
      </c>
    </row>
    <row r="1095" spans="4:32" x14ac:dyDescent="0.25">
      <c r="D1095">
        <v>2023</v>
      </c>
      <c r="E1095" t="s">
        <v>175</v>
      </c>
      <c r="F1095">
        <v>290.59129995859445</v>
      </c>
      <c r="G1095">
        <v>2052.788370038129</v>
      </c>
      <c r="H1095">
        <v>476.22547577601318</v>
      </c>
      <c r="I1095">
        <v>1421.0999153916932</v>
      </c>
      <c r="J1095">
        <v>567.28472921084199</v>
      </c>
      <c r="K1095">
        <v>1685.79420054653</v>
      </c>
      <c r="L1095">
        <v>606.93766589759491</v>
      </c>
      <c r="M1095">
        <v>733.35169768302353</v>
      </c>
      <c r="N1095">
        <v>1344.2475758494193</v>
      </c>
      <c r="O1095">
        <v>3398.8846716977696</v>
      </c>
      <c r="P1095">
        <v>424.11450180023087</v>
      </c>
      <c r="Q1095">
        <v>659.31728449704588</v>
      </c>
      <c r="R1095">
        <v>1395.3552700314499</v>
      </c>
      <c r="S1095">
        <v>535.23228399988898</v>
      </c>
      <c r="T1095">
        <v>959.25762171102997</v>
      </c>
      <c r="U1095">
        <v>658.47187392548244</v>
      </c>
      <c r="V1095">
        <v>470.79425521667997</v>
      </c>
      <c r="W1095">
        <v>1544.9579727634421</v>
      </c>
      <c r="X1095">
        <v>323.39029617137589</v>
      </c>
      <c r="Y1095">
        <v>313.59439563036563</v>
      </c>
      <c r="Z1095">
        <v>1452.8187180810601</v>
      </c>
      <c r="AA1095">
        <v>642.23455582773158</v>
      </c>
      <c r="AB1095">
        <v>1068.9187888284998</v>
      </c>
      <c r="AC1095">
        <v>4037.8636924944531</v>
      </c>
      <c r="AD1095">
        <v>361.00511061465386</v>
      </c>
      <c r="AE1095">
        <v>730.18142548860885</v>
      </c>
      <c r="AF1095">
        <v>628.70898820051821</v>
      </c>
    </row>
    <row r="1096" spans="4:32" x14ac:dyDescent="0.25">
      <c r="D1096">
        <v>2023</v>
      </c>
      <c r="E1096" t="s">
        <v>177</v>
      </c>
      <c r="F1096">
        <v>361.11815914380247</v>
      </c>
      <c r="G1096">
        <v>2160.3708889039558</v>
      </c>
      <c r="H1096">
        <v>586.17922932668534</v>
      </c>
      <c r="I1096">
        <v>1393.0601623537516</v>
      </c>
      <c r="J1096">
        <v>803.24764705441635</v>
      </c>
      <c r="K1096">
        <v>1744.1995712394719</v>
      </c>
      <c r="L1096">
        <v>674.10648334558266</v>
      </c>
      <c r="M1096">
        <v>820.38706882431416</v>
      </c>
      <c r="N1096">
        <v>1372.8687242153826</v>
      </c>
      <c r="O1096">
        <v>3812.1837223325051</v>
      </c>
      <c r="P1096">
        <v>470.36483299066106</v>
      </c>
      <c r="Q1096">
        <v>765.23763440454957</v>
      </c>
      <c r="R1096">
        <v>1424.4743947079428</v>
      </c>
      <c r="S1096">
        <v>552.79016361140725</v>
      </c>
      <c r="T1096">
        <v>1109.821097553149</v>
      </c>
      <c r="U1096">
        <v>644.00565371590449</v>
      </c>
      <c r="V1096">
        <v>501.57547585871851</v>
      </c>
      <c r="W1096">
        <v>1831.1901544580339</v>
      </c>
      <c r="X1096">
        <v>331.18303029872709</v>
      </c>
      <c r="Y1096">
        <v>304.25443218469559</v>
      </c>
      <c r="Z1096">
        <v>1631.8736427587642</v>
      </c>
      <c r="AA1096">
        <v>718.59162553776787</v>
      </c>
      <c r="AB1096">
        <v>1138.1308765898139</v>
      </c>
      <c r="AC1096">
        <v>4128.6899069630626</v>
      </c>
      <c r="AD1096">
        <v>444.45877176303259</v>
      </c>
      <c r="AE1096">
        <v>761.20595194546831</v>
      </c>
      <c r="AF1096">
        <v>658.82906443100296</v>
      </c>
    </row>
    <row r="1097" spans="4:32" x14ac:dyDescent="0.25">
      <c r="D1097">
        <v>2023</v>
      </c>
      <c r="E1097" t="s">
        <v>178</v>
      </c>
      <c r="F1097">
        <v>366.77255468733478</v>
      </c>
      <c r="G1097">
        <v>2035.2882027824483</v>
      </c>
      <c r="H1097">
        <v>538.57218048202662</v>
      </c>
      <c r="I1097">
        <v>1267.9188159429186</v>
      </c>
      <c r="J1097">
        <v>797.96326689597311</v>
      </c>
      <c r="K1097">
        <v>1600.3562722755075</v>
      </c>
      <c r="L1097">
        <v>640.25050745409817</v>
      </c>
      <c r="M1097">
        <v>679.19757922132646</v>
      </c>
      <c r="N1097">
        <v>1440.4311998270912</v>
      </c>
      <c r="O1097">
        <v>3654.7410822894271</v>
      </c>
      <c r="P1097">
        <v>485.83004867832807</v>
      </c>
      <c r="Q1097">
        <v>739.54564553055786</v>
      </c>
      <c r="R1097">
        <v>1303.4542207007048</v>
      </c>
      <c r="S1097">
        <v>573.14638815032254</v>
      </c>
      <c r="T1097">
        <v>1066.018945878003</v>
      </c>
      <c r="U1097">
        <v>577.50353839875982</v>
      </c>
      <c r="V1097">
        <v>456.93401993639395</v>
      </c>
      <c r="W1097">
        <v>1829.4376513718717</v>
      </c>
      <c r="X1097">
        <v>352.93656631631785</v>
      </c>
      <c r="Y1097">
        <v>318.88966014547896</v>
      </c>
      <c r="Z1097">
        <v>1508.3910380395889</v>
      </c>
      <c r="AA1097">
        <v>652.69497352036137</v>
      </c>
      <c r="AB1097">
        <v>1074.994851601369</v>
      </c>
      <c r="AC1097">
        <v>3631.5732995141871</v>
      </c>
      <c r="AD1097">
        <v>408.60008357643255</v>
      </c>
      <c r="AE1097">
        <v>758.85498427246614</v>
      </c>
      <c r="AF1097">
        <v>691.3203269352764</v>
      </c>
    </row>
    <row r="1098" spans="4:32" x14ac:dyDescent="0.25">
      <c r="D1098">
        <v>2023</v>
      </c>
      <c r="E1098" t="s">
        <v>230</v>
      </c>
      <c r="F1098">
        <v>388.44000320597866</v>
      </c>
      <c r="G1098">
        <v>1612.2386960444712</v>
      </c>
      <c r="H1098">
        <v>483.60289087255472</v>
      </c>
      <c r="I1098">
        <v>1076.2953758453068</v>
      </c>
      <c r="J1098">
        <v>716.29178255398119</v>
      </c>
      <c r="K1098">
        <v>1394.1274208265063</v>
      </c>
      <c r="L1098">
        <v>554.70438960072545</v>
      </c>
      <c r="M1098">
        <v>555.01460857205336</v>
      </c>
      <c r="N1098">
        <v>1137.2669772695288</v>
      </c>
      <c r="O1098">
        <v>3277.5731972138774</v>
      </c>
      <c r="P1098">
        <v>419.05535264004948</v>
      </c>
      <c r="Q1098">
        <v>697.95211769143987</v>
      </c>
      <c r="R1098">
        <v>1106.0466108279682</v>
      </c>
      <c r="S1098">
        <v>552.65670624210486</v>
      </c>
      <c r="T1098">
        <v>986.28231710611726</v>
      </c>
      <c r="U1098">
        <v>519.2823418280409</v>
      </c>
      <c r="V1098">
        <v>452.11156217942761</v>
      </c>
      <c r="W1098">
        <v>1599.2958608197782</v>
      </c>
      <c r="X1098">
        <v>249.76876986753533</v>
      </c>
      <c r="Y1098">
        <v>254.80514469315892</v>
      </c>
      <c r="Z1098">
        <v>1348.0224714604428</v>
      </c>
      <c r="AA1098">
        <v>542.23650795230662</v>
      </c>
      <c r="AB1098">
        <v>990.45403600718259</v>
      </c>
      <c r="AC1098">
        <v>3182.6567828594361</v>
      </c>
      <c r="AD1098">
        <v>411.32468167525724</v>
      </c>
      <c r="AE1098">
        <v>685.37173515802817</v>
      </c>
      <c r="AF1098">
        <v>596.13289667484025</v>
      </c>
    </row>
    <row r="1099" spans="4:32" x14ac:dyDescent="0.25">
      <c r="D1099">
        <v>2023</v>
      </c>
      <c r="E1099" t="s">
        <v>231</v>
      </c>
      <c r="F1099">
        <v>387.96981102673141</v>
      </c>
      <c r="G1099">
        <v>1446.3739411663148</v>
      </c>
      <c r="H1099">
        <v>427.46352470725935</v>
      </c>
      <c r="I1099">
        <v>1058.0258847935365</v>
      </c>
      <c r="J1099">
        <v>773.55423274025554</v>
      </c>
      <c r="K1099">
        <v>1301.4135238046285</v>
      </c>
      <c r="L1099">
        <v>451.7719593344296</v>
      </c>
      <c r="M1099">
        <v>548.61086364523828</v>
      </c>
      <c r="N1099">
        <v>1096.878179959321</v>
      </c>
      <c r="O1099">
        <v>2960.7774868631109</v>
      </c>
      <c r="P1099">
        <v>363.93940965723954</v>
      </c>
      <c r="Q1099">
        <v>602.45309847841133</v>
      </c>
      <c r="R1099">
        <v>1087.5304346831404</v>
      </c>
      <c r="S1099">
        <v>514.81992955708665</v>
      </c>
      <c r="T1099">
        <v>969.95013769106617</v>
      </c>
      <c r="U1099">
        <v>503.73958544841889</v>
      </c>
      <c r="V1099">
        <v>431.1600708130905</v>
      </c>
      <c r="W1099">
        <v>1549.1839698864765</v>
      </c>
      <c r="X1099">
        <v>239.7695397080748</v>
      </c>
      <c r="Y1099">
        <v>223.22195406302495</v>
      </c>
      <c r="Z1099">
        <v>1385.3478605541852</v>
      </c>
      <c r="AA1099">
        <v>569.46119227113013</v>
      </c>
      <c r="AB1099">
        <v>903.09506232307763</v>
      </c>
      <c r="AC1099">
        <v>2982.2838767159142</v>
      </c>
      <c r="AD1099">
        <v>419.91857177585058</v>
      </c>
      <c r="AE1099">
        <v>622.09319811367459</v>
      </c>
      <c r="AF1099">
        <v>570.52167696860022</v>
      </c>
    </row>
    <row r="1100" spans="4:32" x14ac:dyDescent="0.25">
      <c r="D1100">
        <v>2023</v>
      </c>
      <c r="E1100" t="s">
        <v>232</v>
      </c>
      <c r="F1100">
        <v>278.5147998416308</v>
      </c>
      <c r="G1100">
        <v>1345.4076696354646</v>
      </c>
      <c r="H1100">
        <v>387.97137448779262</v>
      </c>
      <c r="I1100">
        <v>1094.0424844216484</v>
      </c>
      <c r="J1100">
        <v>694.21119267344068</v>
      </c>
      <c r="K1100">
        <v>1226.3457698919001</v>
      </c>
      <c r="L1100">
        <v>446.39516936019152</v>
      </c>
      <c r="M1100">
        <v>530.67668662282506</v>
      </c>
      <c r="N1100">
        <v>1021.9952332032287</v>
      </c>
      <c r="O1100">
        <v>2559.1627231106409</v>
      </c>
      <c r="P1100">
        <v>284.28663440014492</v>
      </c>
      <c r="Q1100">
        <v>714.6032501681899</v>
      </c>
      <c r="R1100">
        <v>1004.2166893502623</v>
      </c>
      <c r="S1100">
        <v>545.48778715029243</v>
      </c>
      <c r="T1100">
        <v>795.57938364542429</v>
      </c>
      <c r="U1100">
        <v>379.39042904029276</v>
      </c>
      <c r="V1100">
        <v>467.72613630539905</v>
      </c>
      <c r="W1100">
        <v>1335.7926211397023</v>
      </c>
      <c r="X1100">
        <v>246.31121934019458</v>
      </c>
      <c r="Y1100">
        <v>191.41057766183764</v>
      </c>
      <c r="Z1100">
        <v>1223.5345405977605</v>
      </c>
      <c r="AA1100">
        <v>528.05698565484897</v>
      </c>
      <c r="AB1100">
        <v>763.71389982529433</v>
      </c>
      <c r="AC1100">
        <v>2629.6611719852935</v>
      </c>
      <c r="AD1100">
        <v>362.70388876352598</v>
      </c>
      <c r="AE1100">
        <v>598.84669481959463</v>
      </c>
      <c r="AF1100">
        <v>555.02055566177842</v>
      </c>
    </row>
    <row r="1101" spans="4:32" x14ac:dyDescent="0.25">
      <c r="D1101">
        <v>2023</v>
      </c>
      <c r="E1101" t="s">
        <v>233</v>
      </c>
      <c r="F1101">
        <v>167.09921668532354</v>
      </c>
      <c r="G1101">
        <v>871.11935208412251</v>
      </c>
      <c r="H1101">
        <v>271.54775537191978</v>
      </c>
      <c r="I1101">
        <v>754.98757067286544</v>
      </c>
      <c r="J1101">
        <v>415.87015523812272</v>
      </c>
      <c r="K1101">
        <v>733.13603565458129</v>
      </c>
      <c r="L1101">
        <v>280.22550949440631</v>
      </c>
      <c r="M1101">
        <v>330.52153348433075</v>
      </c>
      <c r="N1101">
        <v>632.13527400627106</v>
      </c>
      <c r="O1101">
        <v>1498.3189479996479</v>
      </c>
      <c r="P1101">
        <v>154.508956754872</v>
      </c>
      <c r="Q1101">
        <v>437.98656884971746</v>
      </c>
      <c r="R1101">
        <v>725.14820270753467</v>
      </c>
      <c r="S1101">
        <v>340.03899943182523</v>
      </c>
      <c r="T1101">
        <v>529.83989207571688</v>
      </c>
      <c r="U1101">
        <v>218.21403329094858</v>
      </c>
      <c r="V1101">
        <v>303.99765909517708</v>
      </c>
      <c r="W1101">
        <v>822.86700310716117</v>
      </c>
      <c r="X1101">
        <v>142.52027827748742</v>
      </c>
      <c r="Y1101">
        <v>107.03308080969195</v>
      </c>
      <c r="Z1101">
        <v>740.37530142875175</v>
      </c>
      <c r="AA1101">
        <v>310.21702316099964</v>
      </c>
      <c r="AB1101">
        <v>544.16610071523007</v>
      </c>
      <c r="AC1101">
        <v>1630.3332558354066</v>
      </c>
      <c r="AD1101">
        <v>260.41322608130628</v>
      </c>
      <c r="AE1101">
        <v>380.88517546507842</v>
      </c>
      <c r="AF1101">
        <v>307.06437800116566</v>
      </c>
    </row>
    <row r="1102" spans="4:32" x14ac:dyDescent="0.25">
      <c r="D1102">
        <v>2023</v>
      </c>
      <c r="E1102" t="s">
        <v>534</v>
      </c>
      <c r="F1102">
        <v>95.763791870562486</v>
      </c>
      <c r="G1102">
        <v>519.56652994510807</v>
      </c>
      <c r="H1102">
        <v>133.04068827956752</v>
      </c>
      <c r="I1102">
        <v>470.11945092938663</v>
      </c>
      <c r="J1102">
        <v>227.20855473514905</v>
      </c>
      <c r="K1102">
        <v>438.52324379834852</v>
      </c>
      <c r="L1102">
        <v>136.72079345067178</v>
      </c>
      <c r="M1102">
        <v>184.36109270149399</v>
      </c>
      <c r="N1102">
        <v>379.81504150235429</v>
      </c>
      <c r="O1102">
        <v>815.42960839332136</v>
      </c>
      <c r="P1102">
        <v>95.669991017008812</v>
      </c>
      <c r="Q1102">
        <v>263.53872578794494</v>
      </c>
      <c r="R1102">
        <v>434.34557530894875</v>
      </c>
      <c r="S1102">
        <v>204.17450599080038</v>
      </c>
      <c r="T1102">
        <v>276.95280242840585</v>
      </c>
      <c r="U1102">
        <v>130.16136861525513</v>
      </c>
      <c r="V1102">
        <v>170.49224795919716</v>
      </c>
      <c r="W1102">
        <v>509.76774458343772</v>
      </c>
      <c r="X1102">
        <v>86.021054013158789</v>
      </c>
      <c r="Y1102">
        <v>72.243222703811767</v>
      </c>
      <c r="Z1102">
        <v>424.735785141875</v>
      </c>
      <c r="AA1102">
        <v>173.58643659596413</v>
      </c>
      <c r="AB1102">
        <v>264.51567513483803</v>
      </c>
      <c r="AC1102">
        <v>1015.559429222788</v>
      </c>
      <c r="AD1102">
        <v>121.63330905556845</v>
      </c>
      <c r="AE1102">
        <v>183.15501566927867</v>
      </c>
      <c r="AF1102">
        <v>152.56000616585689</v>
      </c>
    </row>
    <row r="1103" spans="4:32" x14ac:dyDescent="0.25">
      <c r="D1103">
        <v>2023</v>
      </c>
      <c r="E1103" t="s">
        <v>535</v>
      </c>
      <c r="F1103">
        <v>26.737149660280462</v>
      </c>
      <c r="G1103">
        <v>240.76349370064347</v>
      </c>
      <c r="H1103">
        <v>91.574859614629062</v>
      </c>
      <c r="I1103">
        <v>239.26538956478376</v>
      </c>
      <c r="J1103">
        <v>144.07330441861774</v>
      </c>
      <c r="K1103">
        <v>242.11333611729395</v>
      </c>
      <c r="L1103">
        <v>36.678570700124567</v>
      </c>
      <c r="M1103">
        <v>93.126831204496014</v>
      </c>
      <c r="N1103">
        <v>150.34749662558494</v>
      </c>
      <c r="O1103">
        <v>418.54353226349775</v>
      </c>
      <c r="P1103">
        <v>65.804718276793992</v>
      </c>
      <c r="Q1103">
        <v>112.93324163551338</v>
      </c>
      <c r="R1103">
        <v>220.45858754758981</v>
      </c>
      <c r="S1103">
        <v>96.221536803998646</v>
      </c>
      <c r="T1103">
        <v>130.59922880638629</v>
      </c>
      <c r="U1103">
        <v>40.078982306025878</v>
      </c>
      <c r="V1103">
        <v>105.79803253706055</v>
      </c>
      <c r="W1103">
        <v>207.85332667750308</v>
      </c>
      <c r="X1103">
        <v>31.266214773299652</v>
      </c>
      <c r="Y1103">
        <v>14.189456083410061</v>
      </c>
      <c r="Z1103">
        <v>177.19344361380482</v>
      </c>
      <c r="AA1103">
        <v>101.77719804891713</v>
      </c>
      <c r="AB1103">
        <v>100.35827125800833</v>
      </c>
      <c r="AC1103">
        <v>451.23680908820256</v>
      </c>
      <c r="AD1103">
        <v>85.019031319717456</v>
      </c>
      <c r="AE1103">
        <v>67.945453397475902</v>
      </c>
      <c r="AF1103">
        <v>64.932260213756663</v>
      </c>
    </row>
    <row r="1104" spans="4:32" x14ac:dyDescent="0.25">
      <c r="D1104">
        <v>2024</v>
      </c>
      <c r="E1104" t="s">
        <v>181</v>
      </c>
      <c r="F1104">
        <v>694.06758958761179</v>
      </c>
      <c r="G1104">
        <v>6354.8687285647993</v>
      </c>
      <c r="H1104">
        <v>1035.9335796045373</v>
      </c>
      <c r="I1104">
        <v>4327.0790583077696</v>
      </c>
      <c r="J1104">
        <v>1473.0065349725946</v>
      </c>
      <c r="K1104">
        <v>4194.3419986416557</v>
      </c>
      <c r="L1104">
        <v>1250.2169071257313</v>
      </c>
      <c r="M1104">
        <v>1807.0727103499914</v>
      </c>
      <c r="N1104">
        <v>3500.2418970917361</v>
      </c>
      <c r="O1104">
        <v>7632.7611023576337</v>
      </c>
      <c r="P1104">
        <v>960.93567766032845</v>
      </c>
      <c r="Q1104">
        <v>1144.544420337633</v>
      </c>
      <c r="R1104">
        <v>3140.9992619385039</v>
      </c>
      <c r="S1104">
        <v>1015.6349722961987</v>
      </c>
      <c r="T1104">
        <v>2025.0940765902897</v>
      </c>
      <c r="U1104">
        <v>2623.6875998963819</v>
      </c>
      <c r="V1104">
        <v>992.06789605028621</v>
      </c>
      <c r="W1104">
        <v>3672.1294509837521</v>
      </c>
      <c r="X1104">
        <v>552.73175637234863</v>
      </c>
      <c r="Y1104">
        <v>670.48497251669767</v>
      </c>
      <c r="Z1104">
        <v>3513.1602355779319</v>
      </c>
      <c r="AA1104">
        <v>1772.4233351390815</v>
      </c>
      <c r="AB1104">
        <v>2768.3520530602405</v>
      </c>
      <c r="AC1104">
        <v>8705.7775478490366</v>
      </c>
      <c r="AD1104">
        <v>593.48427124370846</v>
      </c>
      <c r="AE1104">
        <v>1526.6833363097314</v>
      </c>
      <c r="AF1104">
        <v>1564.785393661447</v>
      </c>
    </row>
    <row r="1105" spans="4:32" x14ac:dyDescent="0.25">
      <c r="D1105">
        <v>2024</v>
      </c>
      <c r="E1105" t="s">
        <v>533</v>
      </c>
      <c r="F1105">
        <v>176.46172466417698</v>
      </c>
      <c r="G1105">
        <v>1201.4253724598452</v>
      </c>
      <c r="H1105">
        <v>287.88077831303502</v>
      </c>
      <c r="I1105">
        <v>830.94181861977165</v>
      </c>
      <c r="J1105">
        <v>314.87739666821767</v>
      </c>
      <c r="K1105">
        <v>993.03659468358865</v>
      </c>
      <c r="L1105">
        <v>265.98278861844022</v>
      </c>
      <c r="M1105">
        <v>398.2455857551783</v>
      </c>
      <c r="N1105">
        <v>735.72234674984384</v>
      </c>
      <c r="O1105">
        <v>1612.9774114406534</v>
      </c>
      <c r="P1105">
        <v>252.89954785846354</v>
      </c>
      <c r="Q1105">
        <v>317.37870038285769</v>
      </c>
      <c r="R1105">
        <v>912.1641671909706</v>
      </c>
      <c r="S1105">
        <v>284.01622396374256</v>
      </c>
      <c r="T1105">
        <v>429.43503557331178</v>
      </c>
      <c r="U1105">
        <v>396.37686059811597</v>
      </c>
      <c r="V1105">
        <v>169.13005459210194</v>
      </c>
      <c r="W1105">
        <v>1150.1517118274364</v>
      </c>
      <c r="X1105">
        <v>154.94878404024132</v>
      </c>
      <c r="Y1105">
        <v>155.61947980420118</v>
      </c>
      <c r="Z1105">
        <v>728.91039530008288</v>
      </c>
      <c r="AA1105">
        <v>356.51223244037965</v>
      </c>
      <c r="AB1105">
        <v>686.20186500013199</v>
      </c>
      <c r="AC1105">
        <v>2274.8758843855653</v>
      </c>
      <c r="AD1105">
        <v>179.55170750648529</v>
      </c>
      <c r="AE1105">
        <v>343.48402790738783</v>
      </c>
      <c r="AF1105">
        <v>423.47082248377637</v>
      </c>
    </row>
    <row r="1106" spans="4:32" x14ac:dyDescent="0.25">
      <c r="D1106">
        <v>2024</v>
      </c>
      <c r="E1106" t="s">
        <v>168</v>
      </c>
      <c r="F1106">
        <v>126.86599982337063</v>
      </c>
      <c r="G1106">
        <v>1200.9506793318208</v>
      </c>
      <c r="H1106">
        <v>216.23366033434291</v>
      </c>
      <c r="I1106">
        <v>648.91452265847954</v>
      </c>
      <c r="J1106">
        <v>231.75902788028711</v>
      </c>
      <c r="K1106">
        <v>970.50585711526696</v>
      </c>
      <c r="L1106">
        <v>312.5469687534918</v>
      </c>
      <c r="M1106">
        <v>307.96683565744416</v>
      </c>
      <c r="N1106">
        <v>684.57611021830144</v>
      </c>
      <c r="O1106">
        <v>1661.1605084582782</v>
      </c>
      <c r="P1106">
        <v>211.16814631250844</v>
      </c>
      <c r="Q1106">
        <v>217.53212936747866</v>
      </c>
      <c r="R1106">
        <v>1202.6518787745506</v>
      </c>
      <c r="S1106">
        <v>178.13526153766509</v>
      </c>
      <c r="T1106">
        <v>393.09718886396575</v>
      </c>
      <c r="U1106">
        <v>404.67582933228391</v>
      </c>
      <c r="V1106">
        <v>219.8878675421241</v>
      </c>
      <c r="W1106">
        <v>1195.4615155392528</v>
      </c>
      <c r="X1106">
        <v>75.101377827567461</v>
      </c>
      <c r="Y1106">
        <v>134.73261470048226</v>
      </c>
      <c r="Z1106">
        <v>811.00580133888434</v>
      </c>
      <c r="AA1106">
        <v>440.95173648099501</v>
      </c>
      <c r="AB1106">
        <v>491.90940263445901</v>
      </c>
      <c r="AC1106">
        <v>1840.2791036647338</v>
      </c>
      <c r="AD1106">
        <v>182.52170149277816</v>
      </c>
      <c r="AE1106">
        <v>345.35240766247074</v>
      </c>
      <c r="AF1106">
        <v>334.78256999556402</v>
      </c>
    </row>
    <row r="1107" spans="4:32" x14ac:dyDescent="0.25">
      <c r="D1107">
        <v>2024</v>
      </c>
      <c r="E1107" t="s">
        <v>226</v>
      </c>
      <c r="F1107">
        <v>116.19420564317396</v>
      </c>
      <c r="G1107">
        <v>1805.4178805195245</v>
      </c>
      <c r="H1107">
        <v>268.03242053901499</v>
      </c>
      <c r="I1107">
        <v>782.21720886488254</v>
      </c>
      <c r="J1107">
        <v>291.96563543357013</v>
      </c>
      <c r="K1107">
        <v>1265.3635641082344</v>
      </c>
      <c r="L1107">
        <v>346.30783003081285</v>
      </c>
      <c r="M1107">
        <v>338.71779166932907</v>
      </c>
      <c r="N1107">
        <v>962.31205152581936</v>
      </c>
      <c r="O1107">
        <v>2008.3809200509445</v>
      </c>
      <c r="P1107">
        <v>167.3592325855046</v>
      </c>
      <c r="Q1107">
        <v>205.1272022806026</v>
      </c>
      <c r="R1107">
        <v>1044.5672807385019</v>
      </c>
      <c r="S1107">
        <v>161.69124126735889</v>
      </c>
      <c r="T1107">
        <v>414.84927108847427</v>
      </c>
      <c r="U1107">
        <v>631.59104770202953</v>
      </c>
      <c r="V1107">
        <v>239.9731052760194</v>
      </c>
      <c r="W1107">
        <v>1037.7916618973461</v>
      </c>
      <c r="X1107">
        <v>97.949268276079366</v>
      </c>
      <c r="Y1107">
        <v>143.32613712659935</v>
      </c>
      <c r="Z1107">
        <v>1007.831991987199</v>
      </c>
      <c r="AA1107">
        <v>446.23131280483199</v>
      </c>
      <c r="AB1107">
        <v>667.49967027722619</v>
      </c>
      <c r="AC1107">
        <v>2208.9372253503007</v>
      </c>
      <c r="AD1107">
        <v>148.75189572211841</v>
      </c>
      <c r="AE1107">
        <v>364.07680107950551</v>
      </c>
      <c r="AF1107">
        <v>323.42866768572304</v>
      </c>
    </row>
    <row r="1108" spans="4:32" x14ac:dyDescent="0.25">
      <c r="D1108">
        <v>2024</v>
      </c>
      <c r="E1108" t="s">
        <v>227</v>
      </c>
      <c r="F1108">
        <v>131.35843002774314</v>
      </c>
      <c r="G1108">
        <v>2004.8291937438539</v>
      </c>
      <c r="H1108">
        <v>288.07969477937843</v>
      </c>
      <c r="I1108">
        <v>1112.9602041968458</v>
      </c>
      <c r="J1108">
        <v>349.13771232567194</v>
      </c>
      <c r="K1108">
        <v>1360.4866511158161</v>
      </c>
      <c r="L1108">
        <v>431.33182594303747</v>
      </c>
      <c r="M1108">
        <v>447.86585412595264</v>
      </c>
      <c r="N1108">
        <v>1072.086179326094</v>
      </c>
      <c r="O1108">
        <v>2248.3034295837083</v>
      </c>
      <c r="P1108">
        <v>177.74320327073576</v>
      </c>
      <c r="Q1108">
        <v>262.29753564439966</v>
      </c>
      <c r="R1108">
        <v>1018.0916962123915</v>
      </c>
      <c r="S1108">
        <v>202.11829741496385</v>
      </c>
      <c r="T1108">
        <v>459.42309057844108</v>
      </c>
      <c r="U1108">
        <v>785.89202066686516</v>
      </c>
      <c r="V1108">
        <v>352.43005351380361</v>
      </c>
      <c r="W1108">
        <v>1071.6186997262116</v>
      </c>
      <c r="X1108">
        <v>149.47715359961484</v>
      </c>
      <c r="Y1108">
        <v>141.47644779387278</v>
      </c>
      <c r="Z1108">
        <v>994.89655774463745</v>
      </c>
      <c r="AA1108">
        <v>481.92120377109222</v>
      </c>
      <c r="AB1108">
        <v>902.70133492461139</v>
      </c>
      <c r="AC1108">
        <v>2480.2676391649361</v>
      </c>
      <c r="AD1108">
        <v>155.28830422709336</v>
      </c>
      <c r="AE1108">
        <v>367.86751644413783</v>
      </c>
      <c r="AF1108">
        <v>394.35704907829842</v>
      </c>
    </row>
    <row r="1109" spans="4:32" x14ac:dyDescent="0.25">
      <c r="D1109">
        <v>2024</v>
      </c>
      <c r="E1109" t="s">
        <v>228</v>
      </c>
      <c r="F1109">
        <v>195.03927382059845</v>
      </c>
      <c r="G1109">
        <v>2143.0335668980811</v>
      </c>
      <c r="H1109">
        <v>334.82162499709347</v>
      </c>
      <c r="I1109">
        <v>1262.9068693780207</v>
      </c>
      <c r="J1109">
        <v>461.76712964934757</v>
      </c>
      <c r="K1109">
        <v>1444.30915717684</v>
      </c>
      <c r="L1109">
        <v>501.45075410113645</v>
      </c>
      <c r="M1109">
        <v>570.54283584538678</v>
      </c>
      <c r="N1109">
        <v>1174.8266294602656</v>
      </c>
      <c r="O1109">
        <v>2241.771277800708</v>
      </c>
      <c r="P1109">
        <v>228.9781159228948</v>
      </c>
      <c r="Q1109">
        <v>296.85830104175784</v>
      </c>
      <c r="R1109">
        <v>1015.5751009259963</v>
      </c>
      <c r="S1109">
        <v>302.07453279559866</v>
      </c>
      <c r="T1109">
        <v>605.17447393741134</v>
      </c>
      <c r="U1109">
        <v>886.29794173761786</v>
      </c>
      <c r="V1109">
        <v>294.30458508756931</v>
      </c>
      <c r="W1109">
        <v>1072.6110334586986</v>
      </c>
      <c r="X1109">
        <v>171.30842084060703</v>
      </c>
      <c r="Y1109">
        <v>172.99743560822338</v>
      </c>
      <c r="Z1109">
        <v>1023.6039387160678</v>
      </c>
      <c r="AA1109">
        <v>596.4383683246881</v>
      </c>
      <c r="AB1109">
        <v>846.32767170317823</v>
      </c>
      <c r="AC1109">
        <v>2795.8743917759493</v>
      </c>
      <c r="AD1109">
        <v>174.40826427120228</v>
      </c>
      <c r="AE1109">
        <v>459.74466792787263</v>
      </c>
      <c r="AF1109">
        <v>438.81544793576518</v>
      </c>
    </row>
    <row r="1110" spans="4:32" x14ac:dyDescent="0.25">
      <c r="D1110">
        <v>2024</v>
      </c>
      <c r="E1110" t="s">
        <v>229</v>
      </c>
      <c r="F1110">
        <v>259.47371872267047</v>
      </c>
      <c r="G1110">
        <v>2020.6905892773809</v>
      </c>
      <c r="H1110">
        <v>360.82534214765656</v>
      </c>
      <c r="I1110">
        <v>1296.3038848998883</v>
      </c>
      <c r="J1110">
        <v>497.47427155523906</v>
      </c>
      <c r="K1110">
        <v>1616.3059389372679</v>
      </c>
      <c r="L1110">
        <v>450.97429804951855</v>
      </c>
      <c r="M1110">
        <v>573.88176416158433</v>
      </c>
      <c r="N1110">
        <v>1146.5638724984462</v>
      </c>
      <c r="O1110">
        <v>2345.2525874031016</v>
      </c>
      <c r="P1110">
        <v>282.8672952831833</v>
      </c>
      <c r="Q1110">
        <v>407.33975459597247</v>
      </c>
      <c r="R1110">
        <v>1070.5998288847045</v>
      </c>
      <c r="S1110">
        <v>327.06062976639521</v>
      </c>
      <c r="T1110">
        <v>626.3766886789515</v>
      </c>
      <c r="U1110">
        <v>813.40914618854367</v>
      </c>
      <c r="V1110">
        <v>372.77561615311026</v>
      </c>
      <c r="W1110">
        <v>1127.0751399319875</v>
      </c>
      <c r="X1110">
        <v>171.09160117486985</v>
      </c>
      <c r="Y1110">
        <v>193.38106429832916</v>
      </c>
      <c r="Z1110">
        <v>1023.5614296374306</v>
      </c>
      <c r="AA1110">
        <v>613.9097914161548</v>
      </c>
      <c r="AB1110">
        <v>913.06303778922472</v>
      </c>
      <c r="AC1110">
        <v>3166.8291991108522</v>
      </c>
      <c r="AD1110">
        <v>193.20798561556472</v>
      </c>
      <c r="AE1110">
        <v>493.58482413785759</v>
      </c>
      <c r="AF1110">
        <v>570.97678084951463</v>
      </c>
    </row>
    <row r="1111" spans="4:32" x14ac:dyDescent="0.25">
      <c r="D1111">
        <v>2024</v>
      </c>
      <c r="E1111" t="s">
        <v>174</v>
      </c>
      <c r="F1111">
        <v>238.75976787712514</v>
      </c>
      <c r="G1111">
        <v>1776.350959615213</v>
      </c>
      <c r="H1111">
        <v>392.15045657634352</v>
      </c>
      <c r="I1111">
        <v>1213.0271147791461</v>
      </c>
      <c r="J1111">
        <v>492.02347155283081</v>
      </c>
      <c r="K1111">
        <v>1457.9858423563339</v>
      </c>
      <c r="L1111">
        <v>439.47056540483601</v>
      </c>
      <c r="M1111">
        <v>602.56466079453128</v>
      </c>
      <c r="N1111">
        <v>1180.2067124774437</v>
      </c>
      <c r="O1111">
        <v>2423.2168995169759</v>
      </c>
      <c r="P1111">
        <v>321.81066180662179</v>
      </c>
      <c r="Q1111">
        <v>418.22692782346451</v>
      </c>
      <c r="R1111">
        <v>1113.4039203855598</v>
      </c>
      <c r="S1111">
        <v>419.73276753657876</v>
      </c>
      <c r="T1111">
        <v>725.00030299099967</v>
      </c>
      <c r="U1111">
        <v>618.66889926534066</v>
      </c>
      <c r="V1111">
        <v>366.42683304355052</v>
      </c>
      <c r="W1111">
        <v>1129.6038916667906</v>
      </c>
      <c r="X1111">
        <v>211.92735255717062</v>
      </c>
      <c r="Y1111">
        <v>224.61003660721286</v>
      </c>
      <c r="Z1111">
        <v>999.8761247122668</v>
      </c>
      <c r="AA1111">
        <v>503.7293821868393</v>
      </c>
      <c r="AB1111">
        <v>795.6502678204713</v>
      </c>
      <c r="AC1111">
        <v>3343.9743447406345</v>
      </c>
      <c r="AD1111">
        <v>275.24997105600079</v>
      </c>
      <c r="AE1111">
        <v>551.94621158875566</v>
      </c>
      <c r="AF1111">
        <v>568.16223977809818</v>
      </c>
    </row>
    <row r="1112" spans="4:32" x14ac:dyDescent="0.25">
      <c r="D1112">
        <v>2024</v>
      </c>
      <c r="E1112" t="s">
        <v>175</v>
      </c>
      <c r="F1112">
        <v>281.4919316191374</v>
      </c>
      <c r="G1112">
        <v>1988.5088217357809</v>
      </c>
      <c r="H1112">
        <v>461.31329149060423</v>
      </c>
      <c r="I1112">
        <v>1376.6006080168243</v>
      </c>
      <c r="J1112">
        <v>549.52118052519961</v>
      </c>
      <c r="K1112">
        <v>1633.0064454503549</v>
      </c>
      <c r="L1112">
        <v>596.55856306660178</v>
      </c>
      <c r="M1112">
        <v>710.12518458859608</v>
      </c>
      <c r="N1112">
        <v>1321.2599041262929</v>
      </c>
      <c r="O1112">
        <v>3260.0545833364295</v>
      </c>
      <c r="P1112">
        <v>410.68206404802783</v>
      </c>
      <c r="Q1112">
        <v>638.43556895710049</v>
      </c>
      <c r="R1112">
        <v>1351.1619620277204</v>
      </c>
      <c r="S1112">
        <v>526.0793985781437</v>
      </c>
      <c r="T1112">
        <v>928.87627837741059</v>
      </c>
      <c r="U1112">
        <v>647.2114963368183</v>
      </c>
      <c r="V1112">
        <v>455.88338916411675</v>
      </c>
      <c r="W1112">
        <v>1481.8529625642675</v>
      </c>
      <c r="X1112">
        <v>313.14796773282933</v>
      </c>
      <c r="Y1112">
        <v>308.23168927293892</v>
      </c>
      <c r="Z1112">
        <v>1393.477207413252</v>
      </c>
      <c r="AA1112">
        <v>621.89387976772457</v>
      </c>
      <c r="AB1112">
        <v>1050.639452002659</v>
      </c>
      <c r="AC1112">
        <v>3968.8131048695204</v>
      </c>
      <c r="AD1112">
        <v>349.57145612753948</v>
      </c>
      <c r="AE1112">
        <v>707.05532038242109</v>
      </c>
      <c r="AF1112">
        <v>617.95757894393091</v>
      </c>
    </row>
    <row r="1113" spans="4:32" x14ac:dyDescent="0.25">
      <c r="D1113">
        <v>2024</v>
      </c>
      <c r="E1113" t="s">
        <v>177</v>
      </c>
      <c r="F1113">
        <v>361.46143861757849</v>
      </c>
      <c r="G1113">
        <v>2162.4245407714279</v>
      </c>
      <c r="H1113">
        <v>586.73645219761158</v>
      </c>
      <c r="I1113">
        <v>1394.3844074723158</v>
      </c>
      <c r="J1113">
        <v>804.01121549485811</v>
      </c>
      <c r="K1113">
        <v>1745.8576100165719</v>
      </c>
      <c r="L1113">
        <v>674.35966761977227</v>
      </c>
      <c r="M1113">
        <v>811.37949331076641</v>
      </c>
      <c r="N1113">
        <v>1373.3843530961094</v>
      </c>
      <c r="O1113">
        <v>3850.0253600422648</v>
      </c>
      <c r="P1113">
        <v>465.20038450885789</v>
      </c>
      <c r="Q1113">
        <v>756.8355812278877</v>
      </c>
      <c r="R1113">
        <v>1408.8341424842758</v>
      </c>
      <c r="S1113">
        <v>552.99778329733363</v>
      </c>
      <c r="T1113">
        <v>1097.6356332490068</v>
      </c>
      <c r="U1113">
        <v>644.2475325704155</v>
      </c>
      <c r="V1113">
        <v>496.06834496132916</v>
      </c>
      <c r="W1113">
        <v>1849.3674616000628</v>
      </c>
      <c r="X1113">
        <v>327.54675144014328</v>
      </c>
      <c r="Y1113">
        <v>304.36870558138412</v>
      </c>
      <c r="Z1113">
        <v>1648.0724347570679</v>
      </c>
      <c r="AA1113">
        <v>710.70172993067297</v>
      </c>
      <c r="AB1113">
        <v>1138.5583414592988</v>
      </c>
      <c r="AC1113">
        <v>4130.2405809044567</v>
      </c>
      <c r="AD1113">
        <v>439.57876316532082</v>
      </c>
      <c r="AE1113">
        <v>752.84816529320312</v>
      </c>
      <c r="AF1113">
        <v>659.07651073602165</v>
      </c>
    </row>
    <row r="1114" spans="4:32" x14ac:dyDescent="0.25">
      <c r="D1114">
        <v>2024</v>
      </c>
      <c r="E1114" t="s">
        <v>178</v>
      </c>
      <c r="F1114">
        <v>378.55373373492029</v>
      </c>
      <c r="G1114">
        <v>2100.6641269730121</v>
      </c>
      <c r="H1114">
        <v>555.87177176064972</v>
      </c>
      <c r="I1114">
        <v>1308.645905245334</v>
      </c>
      <c r="J1114">
        <v>823.59481429654625</v>
      </c>
      <c r="K1114">
        <v>1651.7616556463461</v>
      </c>
      <c r="L1114">
        <v>654.60825615370766</v>
      </c>
      <c r="M1114">
        <v>703.9808452139755</v>
      </c>
      <c r="N1114">
        <v>1472.7331643634911</v>
      </c>
      <c r="O1114">
        <v>3723.9032524888662</v>
      </c>
      <c r="P1114">
        <v>503.55751958218576</v>
      </c>
      <c r="Q1114">
        <v>766.53095438266234</v>
      </c>
      <c r="R1114">
        <v>1351.0160107440406</v>
      </c>
      <c r="S1114">
        <v>585.99931323721307</v>
      </c>
      <c r="T1114">
        <v>1104.9169512554467</v>
      </c>
      <c r="U1114">
        <v>590.4541734719528</v>
      </c>
      <c r="V1114">
        <v>473.60710256156608</v>
      </c>
      <c r="W1114">
        <v>1864.0578543806669</v>
      </c>
      <c r="X1114">
        <v>365.81488194809259</v>
      </c>
      <c r="Y1114">
        <v>326.04082605627036</v>
      </c>
      <c r="Z1114">
        <v>1536.9357681179374</v>
      </c>
      <c r="AA1114">
        <v>676.51118493761237</v>
      </c>
      <c r="AB1114">
        <v>1099.1018312178949</v>
      </c>
      <c r="AC1114">
        <v>3713.0120741993824</v>
      </c>
      <c r="AD1114">
        <v>423.50950738136271</v>
      </c>
      <c r="AE1114">
        <v>786.54487231157464</v>
      </c>
      <c r="AF1114">
        <v>706.82332679159458</v>
      </c>
    </row>
    <row r="1115" spans="4:32" x14ac:dyDescent="0.25">
      <c r="D1115">
        <v>2024</v>
      </c>
      <c r="E1115" t="s">
        <v>230</v>
      </c>
      <c r="F1115">
        <v>403.30488600479293</v>
      </c>
      <c r="G1115">
        <v>1673.9360986358977</v>
      </c>
      <c r="H1115">
        <v>502.10948194107641</v>
      </c>
      <c r="I1115">
        <v>1117.4832156321438</v>
      </c>
      <c r="J1115">
        <v>743.70294852437326</v>
      </c>
      <c r="K1115">
        <v>1447.4781070229797</v>
      </c>
      <c r="L1115">
        <v>563.61461837009278</v>
      </c>
      <c r="M1115">
        <v>567.00272452716922</v>
      </c>
      <c r="N1115">
        <v>1155.5349216544871</v>
      </c>
      <c r="O1115">
        <v>3348.2799914277812</v>
      </c>
      <c r="P1115">
        <v>428.10679755964514</v>
      </c>
      <c r="Q1115">
        <v>713.02763244145819</v>
      </c>
      <c r="R1115">
        <v>1129.9368198739651</v>
      </c>
      <c r="S1115">
        <v>561.53404302879699</v>
      </c>
      <c r="T1115">
        <v>1007.5856604764269</v>
      </c>
      <c r="U1115">
        <v>527.62358546757844</v>
      </c>
      <c r="V1115">
        <v>461.87700933765666</v>
      </c>
      <c r="W1115">
        <v>1633.7973277631427</v>
      </c>
      <c r="X1115">
        <v>255.16368547677001</v>
      </c>
      <c r="Y1115">
        <v>258.89808531773554</v>
      </c>
      <c r="Z1115">
        <v>1377.1032399895159</v>
      </c>
      <c r="AA1115">
        <v>553.94862152919723</v>
      </c>
      <c r="AB1115">
        <v>1006.3637208984802</v>
      </c>
      <c r="AC1115">
        <v>3233.7798685268635</v>
      </c>
      <c r="AD1115">
        <v>420.20914688205715</v>
      </c>
      <c r="AE1115">
        <v>700.1755181693843</v>
      </c>
      <c r="AF1115">
        <v>605.70859246145869</v>
      </c>
    </row>
    <row r="1116" spans="4:32" x14ac:dyDescent="0.25">
      <c r="D1116">
        <v>2024</v>
      </c>
      <c r="E1116" t="s">
        <v>231</v>
      </c>
      <c r="F1116">
        <v>386.04641365068755</v>
      </c>
      <c r="G1116">
        <v>1439.2034042736238</v>
      </c>
      <c r="H1116">
        <v>425.34433347534218</v>
      </c>
      <c r="I1116">
        <v>1052.780620464302</v>
      </c>
      <c r="J1116">
        <v>769.71926378341129</v>
      </c>
      <c r="K1116">
        <v>1294.9616420197817</v>
      </c>
      <c r="L1116">
        <v>448.57405956492261</v>
      </c>
      <c r="M1116">
        <v>543.28940111783754</v>
      </c>
      <c r="N1116">
        <v>1089.1138501765765</v>
      </c>
      <c r="O1116">
        <v>2937.6797162054058</v>
      </c>
      <c r="P1116">
        <v>360.40923907719122</v>
      </c>
      <c r="Q1116">
        <v>596.60937244140302</v>
      </c>
      <c r="R1116">
        <v>1076.9815140563762</v>
      </c>
      <c r="S1116">
        <v>511.17574027076245</v>
      </c>
      <c r="T1116">
        <v>960.54173247489109</v>
      </c>
      <c r="U1116">
        <v>500.17382916161807</v>
      </c>
      <c r="V1116">
        <v>426.97786752076388</v>
      </c>
      <c r="W1116">
        <v>1537.0983956743657</v>
      </c>
      <c r="X1116">
        <v>237.44380264138462</v>
      </c>
      <c r="Y1116">
        <v>221.64186167194623</v>
      </c>
      <c r="Z1116">
        <v>1374.5404130826346</v>
      </c>
      <c r="AA1116">
        <v>563.93748394471368</v>
      </c>
      <c r="AB1116">
        <v>896.70244004545634</v>
      </c>
      <c r="AC1116">
        <v>2961.173569347558</v>
      </c>
      <c r="AD1116">
        <v>415.84540973633653</v>
      </c>
      <c r="AE1116">
        <v>616.05896536021328</v>
      </c>
      <c r="AF1116">
        <v>566.48319892325071</v>
      </c>
    </row>
    <row r="1117" spans="4:32" x14ac:dyDescent="0.25">
      <c r="D1117">
        <v>2024</v>
      </c>
      <c r="E1117" t="s">
        <v>232</v>
      </c>
      <c r="F1117">
        <v>283.43848384222935</v>
      </c>
      <c r="G1117">
        <v>1369.1922664361857</v>
      </c>
      <c r="H1117">
        <v>394.83007086709449</v>
      </c>
      <c r="I1117">
        <v>1113.3833577956486</v>
      </c>
      <c r="J1117">
        <v>706.48370581940731</v>
      </c>
      <c r="K1117">
        <v>1248.0255479498412</v>
      </c>
      <c r="L1117">
        <v>461.99075104500901</v>
      </c>
      <c r="M1117">
        <v>536.4379815151292</v>
      </c>
      <c r="N1117">
        <v>1057.7003914014224</v>
      </c>
      <c r="O1117">
        <v>2620.713276524586</v>
      </c>
      <c r="P1117">
        <v>287.37299409147238</v>
      </c>
      <c r="Q1117">
        <v>722.36134499127013</v>
      </c>
      <c r="R1117">
        <v>1015.1189743553549</v>
      </c>
      <c r="S1117">
        <v>564.54533957579451</v>
      </c>
      <c r="T1117">
        <v>804.21659638711878</v>
      </c>
      <c r="U1117">
        <v>392.64508507749019</v>
      </c>
      <c r="V1117">
        <v>472.80400813964582</v>
      </c>
      <c r="W1117">
        <v>1367.919837723053</v>
      </c>
      <c r="X1117">
        <v>248.98529869147097</v>
      </c>
      <c r="Y1117">
        <v>198.09783483700343</v>
      </c>
      <c r="Z1117">
        <v>1252.9618323501707</v>
      </c>
      <c r="AA1117">
        <v>533.78983974659297</v>
      </c>
      <c r="AB1117">
        <v>790.39555618288227</v>
      </c>
      <c r="AC1117">
        <v>2721.5329000549991</v>
      </c>
      <c r="AD1117">
        <v>366.64158588576146</v>
      </c>
      <c r="AE1117">
        <v>605.3480778482965</v>
      </c>
      <c r="AF1117">
        <v>574.41115172262357</v>
      </c>
    </row>
    <row r="1118" spans="4:32" x14ac:dyDescent="0.25">
      <c r="D1118">
        <v>2024</v>
      </c>
      <c r="E1118" t="s">
        <v>233</v>
      </c>
      <c r="F1118">
        <v>175.49587873149082</v>
      </c>
      <c r="G1118">
        <v>914.89271587613268</v>
      </c>
      <c r="H1118">
        <v>285.19291048684249</v>
      </c>
      <c r="I1118">
        <v>792.92536359463008</v>
      </c>
      <c r="J1118">
        <v>436.76744738520398</v>
      </c>
      <c r="K1118">
        <v>769.97579856532536</v>
      </c>
      <c r="L1118">
        <v>292.91737694022777</v>
      </c>
      <c r="M1118">
        <v>352.18705780342981</v>
      </c>
      <c r="N1118">
        <v>660.76570497592468</v>
      </c>
      <c r="O1118">
        <v>1595.5380246281156</v>
      </c>
      <c r="P1118">
        <v>164.63694304611917</v>
      </c>
      <c r="Q1118">
        <v>466.6963734994111</v>
      </c>
      <c r="R1118">
        <v>772.6813115343333</v>
      </c>
      <c r="S1118">
        <v>355.43991676795605</v>
      </c>
      <c r="T1118">
        <v>564.57063698659113</v>
      </c>
      <c r="U1118">
        <v>228.09730048651443</v>
      </c>
      <c r="V1118">
        <v>323.92455646444631</v>
      </c>
      <c r="W1118">
        <v>876.25908650630367</v>
      </c>
      <c r="X1118">
        <v>151.8624125778901</v>
      </c>
      <c r="Y1118">
        <v>111.88078249254544</v>
      </c>
      <c r="Z1118">
        <v>788.41487488507278</v>
      </c>
      <c r="AA1118">
        <v>330.55159679268036</v>
      </c>
      <c r="AB1118">
        <v>568.8122652676584</v>
      </c>
      <c r="AC1118">
        <v>1704.1736910367226</v>
      </c>
      <c r="AD1118">
        <v>277.48318525522819</v>
      </c>
      <c r="AE1118">
        <v>405.85201180046101</v>
      </c>
      <c r="AF1118">
        <v>320.97182129551788</v>
      </c>
    </row>
    <row r="1119" spans="4:32" x14ac:dyDescent="0.25">
      <c r="D1119">
        <v>2024</v>
      </c>
      <c r="E1119" t="s">
        <v>534</v>
      </c>
      <c r="F1119">
        <v>99.904402075986212</v>
      </c>
      <c r="G1119">
        <v>542.03141395048567</v>
      </c>
      <c r="H1119">
        <v>138.79306734546279</v>
      </c>
      <c r="I1119">
        <v>490.44635484853683</v>
      </c>
      <c r="J1119">
        <v>237.03253979379758</v>
      </c>
      <c r="K1119">
        <v>457.48399903913088</v>
      </c>
      <c r="L1119">
        <v>142.32344956474907</v>
      </c>
      <c r="M1119">
        <v>192.81579239249214</v>
      </c>
      <c r="N1119">
        <v>395.37941185732478</v>
      </c>
      <c r="O1119">
        <v>850.09036697881231</v>
      </c>
      <c r="P1119">
        <v>100.05736490179565</v>
      </c>
      <c r="Q1119">
        <v>275.6244687765323</v>
      </c>
      <c r="R1119">
        <v>454.26442774977738</v>
      </c>
      <c r="S1119">
        <v>212.54133531834367</v>
      </c>
      <c r="T1119">
        <v>289.65370769426806</v>
      </c>
      <c r="U1119">
        <v>135.49522727189054</v>
      </c>
      <c r="V1119">
        <v>178.31092995449282</v>
      </c>
      <c r="W1119">
        <v>531.43599963305587</v>
      </c>
      <c r="X1119">
        <v>89.965932881727667</v>
      </c>
      <c r="Y1119">
        <v>75.20366436865767</v>
      </c>
      <c r="Z1119">
        <v>442.78966049774817</v>
      </c>
      <c r="AA1119">
        <v>181.54701640347076</v>
      </c>
      <c r="AB1119">
        <v>275.35521407518348</v>
      </c>
      <c r="AC1119">
        <v>1057.1758512880735</v>
      </c>
      <c r="AD1119">
        <v>127.21134661988401</v>
      </c>
      <c r="AE1119">
        <v>191.55440532190499</v>
      </c>
      <c r="AF1119">
        <v>158.81173444899616</v>
      </c>
    </row>
    <row r="1120" spans="4:32" x14ac:dyDescent="0.25">
      <c r="D1120">
        <v>2024</v>
      </c>
      <c r="E1120" t="s">
        <v>535</v>
      </c>
      <c r="F1120">
        <v>27.688696825678434</v>
      </c>
      <c r="G1120">
        <v>249.33201438714349</v>
      </c>
      <c r="H1120">
        <v>94.833912998971883</v>
      </c>
      <c r="I1120">
        <v>247.78059429344754</v>
      </c>
      <c r="J1120">
        <v>149.20072249312975</v>
      </c>
      <c r="K1120">
        <v>250.72989628225812</v>
      </c>
      <c r="L1120">
        <v>37.739297523316544</v>
      </c>
      <c r="M1120">
        <v>95.893255197212042</v>
      </c>
      <c r="N1120">
        <v>154.6954747345024</v>
      </c>
      <c r="O1120">
        <v>434.32672435900008</v>
      </c>
      <c r="P1120">
        <v>67.759512068446725</v>
      </c>
      <c r="Q1120">
        <v>116.2880345044948</v>
      </c>
      <c r="R1120">
        <v>227.00752643130107</v>
      </c>
      <c r="S1120">
        <v>99.004217892943288</v>
      </c>
      <c r="T1120">
        <v>134.47880717630673</v>
      </c>
      <c r="U1120">
        <v>41.238047415891081</v>
      </c>
      <c r="V1120">
        <v>108.94086701136987</v>
      </c>
      <c r="W1120">
        <v>215.69143365982504</v>
      </c>
      <c r="X1120">
        <v>32.195008393693904</v>
      </c>
      <c r="Y1120">
        <v>14.599808405948259</v>
      </c>
      <c r="Z1120">
        <v>183.87537259618739</v>
      </c>
      <c r="AA1120">
        <v>104.80058968537969</v>
      </c>
      <c r="AB1120">
        <v>103.26058474025601</v>
      </c>
      <c r="AC1120">
        <v>464.28636303414709</v>
      </c>
      <c r="AD1120">
        <v>87.544605153147614</v>
      </c>
      <c r="AE1120">
        <v>69.9638398285786</v>
      </c>
      <c r="AF1120">
        <v>66.810070302440934</v>
      </c>
    </row>
    <row r="1121" spans="4:32" x14ac:dyDescent="0.25">
      <c r="D1121">
        <v>2025</v>
      </c>
      <c r="E1121" t="s">
        <v>181</v>
      </c>
      <c r="F1121">
        <v>697.98607238105888</v>
      </c>
      <c r="G1121">
        <v>6390.7462772950194</v>
      </c>
      <c r="H1121">
        <v>1041.7821280279643</v>
      </c>
      <c r="I1121">
        <v>4351.5083575435092</v>
      </c>
      <c r="J1121">
        <v>1481.3226569879657</v>
      </c>
      <c r="K1121">
        <v>4218.0219070512603</v>
      </c>
      <c r="L1121">
        <v>1253.0388493397511</v>
      </c>
      <c r="M1121">
        <v>1806.4547529191195</v>
      </c>
      <c r="N1121">
        <v>3508.1425104272198</v>
      </c>
      <c r="O1121">
        <v>7661.9510973062561</v>
      </c>
      <c r="P1121">
        <v>960.60707032803953</v>
      </c>
      <c r="Q1121">
        <v>1144.1530250575984</v>
      </c>
      <c r="R1121">
        <v>3139.9251469772403</v>
      </c>
      <c r="S1121">
        <v>1017.9274250586133</v>
      </c>
      <c r="T1121">
        <v>2024.4015632643584</v>
      </c>
      <c r="U1121">
        <v>2629.6096880975165</v>
      </c>
      <c r="V1121">
        <v>991.72864255772743</v>
      </c>
      <c r="W1121">
        <v>3686.1727884716493</v>
      </c>
      <c r="X1121">
        <v>552.54274090320189</v>
      </c>
      <c r="Y1121">
        <v>671.99836578231964</v>
      </c>
      <c r="Z1121">
        <v>3526.5956265399973</v>
      </c>
      <c r="AA1121">
        <v>1771.8172266165373</v>
      </c>
      <c r="AB1121">
        <v>2774.6006723816349</v>
      </c>
      <c r="AC1121">
        <v>8725.4278989426093</v>
      </c>
      <c r="AD1121">
        <v>593.28131979996181</v>
      </c>
      <c r="AE1121">
        <v>1526.1612625122259</v>
      </c>
      <c r="AF1121">
        <v>1568.3173679397398</v>
      </c>
    </row>
    <row r="1122" spans="4:32" x14ac:dyDescent="0.25">
      <c r="D1122">
        <v>2025</v>
      </c>
      <c r="E1122" t="s">
        <v>533</v>
      </c>
      <c r="F1122">
        <v>181.87406203745431</v>
      </c>
      <c r="G1122">
        <v>1238.2748334800351</v>
      </c>
      <c r="H1122">
        <v>296.71049987717043</v>
      </c>
      <c r="I1122">
        <v>856.42801098524728</v>
      </c>
      <c r="J1122">
        <v>324.53514372487234</v>
      </c>
      <c r="K1122">
        <v>1023.4944692434486</v>
      </c>
      <c r="L1122">
        <v>274.54394965553627</v>
      </c>
      <c r="M1122">
        <v>407.87157791211638</v>
      </c>
      <c r="N1122">
        <v>759.40296729612726</v>
      </c>
      <c r="O1122">
        <v>1657.4739488271018</v>
      </c>
      <c r="P1122">
        <v>259.01238162550328</v>
      </c>
      <c r="Q1122">
        <v>325.05005943853024</v>
      </c>
      <c r="R1122">
        <v>934.21208293263589</v>
      </c>
      <c r="S1122">
        <v>293.15782535506264</v>
      </c>
      <c r="T1122">
        <v>439.8149077732873</v>
      </c>
      <c r="U1122">
        <v>409.13500240340028</v>
      </c>
      <c r="V1122">
        <v>173.21809633629073</v>
      </c>
      <c r="W1122">
        <v>1181.8804690204506</v>
      </c>
      <c r="X1122">
        <v>158.69405036144892</v>
      </c>
      <c r="Y1122">
        <v>160.62838821527913</v>
      </c>
      <c r="Z1122">
        <v>749.01854339055876</v>
      </c>
      <c r="AA1122">
        <v>365.12948791307008</v>
      </c>
      <c r="AB1122">
        <v>708.28857482348508</v>
      </c>
      <c r="AC1122">
        <v>2348.0970837225241</v>
      </c>
      <c r="AD1122">
        <v>183.89165097364224</v>
      </c>
      <c r="AE1122">
        <v>351.78637871034846</v>
      </c>
      <c r="AF1122">
        <v>437.10103489197792</v>
      </c>
    </row>
    <row r="1123" spans="4:32" x14ac:dyDescent="0.25">
      <c r="D1123">
        <v>2025</v>
      </c>
      <c r="E1123" t="s">
        <v>168</v>
      </c>
      <c r="F1123">
        <v>127.1839391569326</v>
      </c>
      <c r="G1123">
        <v>1203.9603861024225</v>
      </c>
      <c r="H1123">
        <v>216.77556427989239</v>
      </c>
      <c r="I1123">
        <v>650.5407696526305</v>
      </c>
      <c r="J1123">
        <v>232.33984000468465</v>
      </c>
      <c r="K1123">
        <v>972.93804529696104</v>
      </c>
      <c r="L1123">
        <v>309.83437292624774</v>
      </c>
      <c r="M1123">
        <v>308.24214291306612</v>
      </c>
      <c r="N1123">
        <v>678.63467265640418</v>
      </c>
      <c r="O1123">
        <v>1657.4301293671463</v>
      </c>
      <c r="P1123">
        <v>211.35692028458877</v>
      </c>
      <c r="Q1123">
        <v>217.72659242846998</v>
      </c>
      <c r="R1123">
        <v>1203.7269906043914</v>
      </c>
      <c r="S1123">
        <v>176.58922521211937</v>
      </c>
      <c r="T1123">
        <v>393.44859848256249</v>
      </c>
      <c r="U1123">
        <v>401.16364692203291</v>
      </c>
      <c r="V1123">
        <v>220.08443651757349</v>
      </c>
      <c r="W1123">
        <v>1192.7769317081818</v>
      </c>
      <c r="X1123">
        <v>75.168514778138757</v>
      </c>
      <c r="Y1123">
        <v>133.56327004202083</v>
      </c>
      <c r="Z1123">
        <v>809.18456909269446</v>
      </c>
      <c r="AA1123">
        <v>441.34592571949906</v>
      </c>
      <c r="AB1123">
        <v>487.64011985021045</v>
      </c>
      <c r="AC1123">
        <v>1824.3073172881955</v>
      </c>
      <c r="AD1123">
        <v>182.68486694733807</v>
      </c>
      <c r="AE1123">
        <v>345.66113578695536</v>
      </c>
      <c r="AF1123">
        <v>331.87699133637614</v>
      </c>
    </row>
    <row r="1124" spans="4:32" x14ac:dyDescent="0.25">
      <c r="D1124">
        <v>2025</v>
      </c>
      <c r="E1124" t="s">
        <v>226</v>
      </c>
      <c r="F1124">
        <v>114.84570783743614</v>
      </c>
      <c r="G1124">
        <v>1784.4650108231049</v>
      </c>
      <c r="H1124">
        <v>264.92175655226316</v>
      </c>
      <c r="I1124">
        <v>773.13914697766643</v>
      </c>
      <c r="J1124">
        <v>288.57721329536048</v>
      </c>
      <c r="K1124">
        <v>1250.6783224456628</v>
      </c>
      <c r="L1124">
        <v>340.23791447410349</v>
      </c>
      <c r="M1124">
        <v>335.66685516655787</v>
      </c>
      <c r="N1124">
        <v>945.44511296585154</v>
      </c>
      <c r="O1124">
        <v>1966.4705311469588</v>
      </c>
      <c r="P1124">
        <v>165.85177592297015</v>
      </c>
      <c r="Q1124">
        <v>203.27955776785086</v>
      </c>
      <c r="R1124">
        <v>1035.1585383435445</v>
      </c>
      <c r="S1124">
        <v>158.85719567080088</v>
      </c>
      <c r="T1124">
        <v>411.11259467099381</v>
      </c>
      <c r="U1124">
        <v>620.52082637442106</v>
      </c>
      <c r="V1124">
        <v>237.81159287668044</v>
      </c>
      <c r="W1124">
        <v>1016.1352859991285</v>
      </c>
      <c r="X1124">
        <v>97.067008751032176</v>
      </c>
      <c r="Y1124">
        <v>140.81398616151606</v>
      </c>
      <c r="Z1124">
        <v>986.80080696031143</v>
      </c>
      <c r="AA1124">
        <v>442.21196857668809</v>
      </c>
      <c r="AB1124">
        <v>655.80006004215397</v>
      </c>
      <c r="AC1124">
        <v>2170.2200458202988</v>
      </c>
      <c r="AD1124">
        <v>147.41204113025194</v>
      </c>
      <c r="AE1124">
        <v>360.79744809142858</v>
      </c>
      <c r="AF1124">
        <v>317.75976698169717</v>
      </c>
    </row>
    <row r="1125" spans="4:32" x14ac:dyDescent="0.25">
      <c r="D1125">
        <v>2025</v>
      </c>
      <c r="E1125" t="s">
        <v>227</v>
      </c>
      <c r="F1125">
        <v>130.27857050100914</v>
      </c>
      <c r="G1125">
        <v>1988.3480748397874</v>
      </c>
      <c r="H1125">
        <v>285.71147522315783</v>
      </c>
      <c r="I1125">
        <v>1103.8108813926378</v>
      </c>
      <c r="J1125">
        <v>346.26755252917189</v>
      </c>
      <c r="K1125">
        <v>1349.3024852355481</v>
      </c>
      <c r="L1125">
        <v>428.27290046143582</v>
      </c>
      <c r="M1125">
        <v>443.83862045731883</v>
      </c>
      <c r="N1125">
        <v>1064.4831425567957</v>
      </c>
      <c r="O1125">
        <v>2240.0729978328714</v>
      </c>
      <c r="P1125">
        <v>176.14492689849544</v>
      </c>
      <c r="Q1125">
        <v>259.93894220170836</v>
      </c>
      <c r="R1125">
        <v>1008.9369613314644</v>
      </c>
      <c r="S1125">
        <v>200.68491185638877</v>
      </c>
      <c r="T1125">
        <v>455.29193362266881</v>
      </c>
      <c r="U1125">
        <v>780.31861990389245</v>
      </c>
      <c r="V1125">
        <v>349.26098365890448</v>
      </c>
      <c r="W1125">
        <v>1067.6957930335634</v>
      </c>
      <c r="X1125">
        <v>148.13304705493812</v>
      </c>
      <c r="Y1125">
        <v>140.47312300962579</v>
      </c>
      <c r="Z1125">
        <v>991.25451009665767</v>
      </c>
      <c r="AA1125">
        <v>477.58774258047941</v>
      </c>
      <c r="AB1125">
        <v>896.2995441232033</v>
      </c>
      <c r="AC1125">
        <v>2462.6780400991915</v>
      </c>
      <c r="AD1125">
        <v>153.89194350575886</v>
      </c>
      <c r="AE1125">
        <v>364.55963209847414</v>
      </c>
      <c r="AF1125">
        <v>391.56034187117911</v>
      </c>
    </row>
    <row r="1126" spans="4:32" x14ac:dyDescent="0.25">
      <c r="D1126">
        <v>2025</v>
      </c>
      <c r="E1126" t="s">
        <v>228</v>
      </c>
      <c r="F1126">
        <v>198.1414782407368</v>
      </c>
      <c r="G1126">
        <v>2177.1196669614519</v>
      </c>
      <c r="H1126">
        <v>340.14714280013499</v>
      </c>
      <c r="I1126">
        <v>1282.9940815361795</v>
      </c>
      <c r="J1126">
        <v>469.11178389570432</v>
      </c>
      <c r="K1126">
        <v>1467.2816701670267</v>
      </c>
      <c r="L1126">
        <v>512.78650523641113</v>
      </c>
      <c r="M1126">
        <v>572.80165870836663</v>
      </c>
      <c r="N1126">
        <v>1201.3846557265283</v>
      </c>
      <c r="O1126">
        <v>2290.0560690197872</v>
      </c>
      <c r="P1126">
        <v>229.8846578525683</v>
      </c>
      <c r="Q1126">
        <v>298.03358583253942</v>
      </c>
      <c r="R1126">
        <v>1019.5958406722864</v>
      </c>
      <c r="S1126">
        <v>308.90320280969274</v>
      </c>
      <c r="T1126">
        <v>607.57040611276875</v>
      </c>
      <c r="U1126">
        <v>906.33351415838945</v>
      </c>
      <c r="V1126">
        <v>295.46975952095005</v>
      </c>
      <c r="W1126">
        <v>1095.7136578533887</v>
      </c>
      <c r="X1126">
        <v>171.98664402264447</v>
      </c>
      <c r="Y1126">
        <v>176.90820024673863</v>
      </c>
      <c r="Z1126">
        <v>1045.6510150442202</v>
      </c>
      <c r="AA1126">
        <v>598.79971358763214</v>
      </c>
      <c r="AB1126">
        <v>865.45967975553583</v>
      </c>
      <c r="AC1126">
        <v>2859.0776795394127</v>
      </c>
      <c r="AD1126">
        <v>175.09875997122222</v>
      </c>
      <c r="AE1126">
        <v>461.56483234288942</v>
      </c>
      <c r="AF1126">
        <v>448.73527091226168</v>
      </c>
    </row>
    <row r="1127" spans="4:32" x14ac:dyDescent="0.25">
      <c r="D1127">
        <v>2025</v>
      </c>
      <c r="E1127" t="s">
        <v>229</v>
      </c>
      <c r="F1127">
        <v>258.42966243149192</v>
      </c>
      <c r="G1127">
        <v>2012.5598439647304</v>
      </c>
      <c r="H1127">
        <v>359.37347268534478</v>
      </c>
      <c r="I1127">
        <v>1291.0878875612311</v>
      </c>
      <c r="J1127">
        <v>495.47256153438002</v>
      </c>
      <c r="K1127">
        <v>1609.8023346712021</v>
      </c>
      <c r="L1127">
        <v>454.43390098019381</v>
      </c>
      <c r="M1127">
        <v>573.72958862281132</v>
      </c>
      <c r="N1127">
        <v>1155.3596192863629</v>
      </c>
      <c r="O1127">
        <v>2376.595895838032</v>
      </c>
      <c r="P1127">
        <v>282.7922877019198</v>
      </c>
      <c r="Q1127">
        <v>407.23174080203381</v>
      </c>
      <c r="R1127">
        <v>1070.3159392127461</v>
      </c>
      <c r="S1127">
        <v>329.56964173923291</v>
      </c>
      <c r="T1127">
        <v>626.21059312403554</v>
      </c>
      <c r="U1127">
        <v>819.64913076895743</v>
      </c>
      <c r="V1127">
        <v>372.67676769028725</v>
      </c>
      <c r="W1127">
        <v>1142.1380222543337</v>
      </c>
      <c r="X1127">
        <v>171.04623302028776</v>
      </c>
      <c r="Y1127">
        <v>194.86456723780296</v>
      </c>
      <c r="Z1127">
        <v>1037.2408950236081</v>
      </c>
      <c r="AA1127">
        <v>613.74700169342645</v>
      </c>
      <c r="AB1127">
        <v>920.06750694653363</v>
      </c>
      <c r="AC1127">
        <v>3191.1232035043995</v>
      </c>
      <c r="AD1127">
        <v>193.15675288585908</v>
      </c>
      <c r="AE1127">
        <v>493.45394084231833</v>
      </c>
      <c r="AF1127">
        <v>575.35697048098143</v>
      </c>
    </row>
    <row r="1128" spans="4:32" x14ac:dyDescent="0.25">
      <c r="D1128">
        <v>2025</v>
      </c>
      <c r="E1128" t="s">
        <v>174</v>
      </c>
      <c r="F1128">
        <v>244.52583411256174</v>
      </c>
      <c r="G1128">
        <v>1819.2499680268559</v>
      </c>
      <c r="H1128">
        <v>401.62091940590858</v>
      </c>
      <c r="I1128">
        <v>1242.3218102439057</v>
      </c>
      <c r="J1128">
        <v>503.90587515703908</v>
      </c>
      <c r="K1128">
        <v>1493.196309396501</v>
      </c>
      <c r="L1128">
        <v>440.46037835533753</v>
      </c>
      <c r="M1128">
        <v>603.36294503129238</v>
      </c>
      <c r="N1128">
        <v>1182.8648743208948</v>
      </c>
      <c r="O1128">
        <v>2430.2486411500036</v>
      </c>
      <c r="P1128">
        <v>322.23700008242304</v>
      </c>
      <c r="Q1128">
        <v>418.78099942041189</v>
      </c>
      <c r="R1128">
        <v>1114.8789700468189</v>
      </c>
      <c r="S1128">
        <v>420.67812534154308</v>
      </c>
      <c r="T1128">
        <v>725.96079130234807</v>
      </c>
      <c r="U1128">
        <v>620.06231793036829</v>
      </c>
      <c r="V1128">
        <v>366.91227930978067</v>
      </c>
      <c r="W1128">
        <v>1132.8817999363503</v>
      </c>
      <c r="X1128">
        <v>212.20811622602207</v>
      </c>
      <c r="Y1128">
        <v>225.11592241743008</v>
      </c>
      <c r="Z1128">
        <v>1002.7775862262613</v>
      </c>
      <c r="AA1128">
        <v>504.39672836818175</v>
      </c>
      <c r="AB1128">
        <v>797.44229896238232</v>
      </c>
      <c r="AC1128">
        <v>3351.5059279071206</v>
      </c>
      <c r="AD1128">
        <v>275.61462522070605</v>
      </c>
      <c r="AE1128">
        <v>552.67743595174818</v>
      </c>
      <c r="AF1128">
        <v>569.44190305293046</v>
      </c>
    </row>
    <row r="1129" spans="4:32" x14ac:dyDescent="0.25">
      <c r="D1129">
        <v>2025</v>
      </c>
      <c r="E1129" t="s">
        <v>175</v>
      </c>
      <c r="F1129">
        <v>277.15917590869014</v>
      </c>
      <c r="G1129">
        <v>1957.9014686116861</v>
      </c>
      <c r="H1129">
        <v>454.21270503146729</v>
      </c>
      <c r="I1129">
        <v>1355.4118154603823</v>
      </c>
      <c r="J1129">
        <v>541.06288824223031</v>
      </c>
      <c r="K1129">
        <v>1607.8710251879534</v>
      </c>
      <c r="L1129">
        <v>580.49373642602427</v>
      </c>
      <c r="M1129">
        <v>690.18562337830508</v>
      </c>
      <c r="N1129">
        <v>1285.6794722608549</v>
      </c>
      <c r="O1129">
        <v>3111.2479856407258</v>
      </c>
      <c r="P1129">
        <v>399.15054772981921</v>
      </c>
      <c r="Q1129">
        <v>620.50897603754061</v>
      </c>
      <c r="R1129">
        <v>1313.2227687255183</v>
      </c>
      <c r="S1129">
        <v>511.91251730182285</v>
      </c>
      <c r="T1129">
        <v>902.79441871174629</v>
      </c>
      <c r="U1129">
        <v>629.78262827231129</v>
      </c>
      <c r="V1129">
        <v>443.08266762899882</v>
      </c>
      <c r="W1129">
        <v>1414.2131448840335</v>
      </c>
      <c r="X1129">
        <v>304.35510528266229</v>
      </c>
      <c r="Y1129">
        <v>299.93126587804539</v>
      </c>
      <c r="Z1129">
        <v>1329.8713391981682</v>
      </c>
      <c r="AA1129">
        <v>604.43175991752116</v>
      </c>
      <c r="AB1129">
        <v>1022.3466041531351</v>
      </c>
      <c r="AC1129">
        <v>3861.9362641938424</v>
      </c>
      <c r="AD1129">
        <v>339.75586079576169</v>
      </c>
      <c r="AE1129">
        <v>687.20195769962174</v>
      </c>
      <c r="AF1129">
        <v>601.31649457841013</v>
      </c>
    </row>
    <row r="1130" spans="4:32" x14ac:dyDescent="0.25">
      <c r="D1130">
        <v>2025</v>
      </c>
      <c r="E1130" t="s">
        <v>177</v>
      </c>
      <c r="F1130">
        <v>356.96024389748396</v>
      </c>
      <c r="G1130">
        <v>2135.4963739308678</v>
      </c>
      <c r="H1130">
        <v>579.42996044341635</v>
      </c>
      <c r="I1130">
        <v>1377.0204647051403</v>
      </c>
      <c r="J1130">
        <v>793.99905195142935</v>
      </c>
      <c r="K1130">
        <v>1724.1168536960683</v>
      </c>
      <c r="L1130">
        <v>672.94077430467985</v>
      </c>
      <c r="M1130">
        <v>800.01296584543388</v>
      </c>
      <c r="N1130">
        <v>1370.4946697843261</v>
      </c>
      <c r="O1130">
        <v>3786.8077183587752</v>
      </c>
      <c r="P1130">
        <v>458.68344269433521</v>
      </c>
      <c r="Q1130">
        <v>746.23315352089026</v>
      </c>
      <c r="R1130">
        <v>1389.0979375312722</v>
      </c>
      <c r="S1130">
        <v>551.8342426888762</v>
      </c>
      <c r="T1130">
        <v>1082.2589745151954</v>
      </c>
      <c r="U1130">
        <v>642.8919969992337</v>
      </c>
      <c r="V1130">
        <v>489.11897723122144</v>
      </c>
      <c r="W1130">
        <v>1819.0007396709236</v>
      </c>
      <c r="X1130">
        <v>322.95818446609627</v>
      </c>
      <c r="Y1130">
        <v>303.72829551178864</v>
      </c>
      <c r="Z1130">
        <v>1621.0109889468083</v>
      </c>
      <c r="AA1130">
        <v>700.74558635110839</v>
      </c>
      <c r="AB1130">
        <v>1136.1627462048534</v>
      </c>
      <c r="AC1130">
        <v>4121.5503062166872</v>
      </c>
      <c r="AD1130">
        <v>433.42075186988154</v>
      </c>
      <c r="AE1130">
        <v>742.30159686427589</v>
      </c>
      <c r="AF1130">
        <v>657.68977410255945</v>
      </c>
    </row>
    <row r="1131" spans="4:32" x14ac:dyDescent="0.25">
      <c r="D1131">
        <v>2025</v>
      </c>
      <c r="E1131" t="s">
        <v>178</v>
      </c>
      <c r="F1131">
        <v>386.84253817656162</v>
      </c>
      <c r="G1131">
        <v>2146.660223681024</v>
      </c>
      <c r="H1131">
        <v>568.04312816306492</v>
      </c>
      <c r="I1131">
        <v>1337.2999879429542</v>
      </c>
      <c r="J1131">
        <v>841.62822870115565</v>
      </c>
      <c r="K1131">
        <v>1687.9285934619465</v>
      </c>
      <c r="L1131">
        <v>664.77789255916923</v>
      </c>
      <c r="M1131">
        <v>719.65203924347986</v>
      </c>
      <c r="N1131">
        <v>1495.6127425891664</v>
      </c>
      <c r="O1131">
        <v>3847.7834737570224</v>
      </c>
      <c r="P1131">
        <v>514.76712513898156</v>
      </c>
      <c r="Q1131">
        <v>783.59456541330155</v>
      </c>
      <c r="R1131">
        <v>1381.0907410229611</v>
      </c>
      <c r="S1131">
        <v>595.1030785708316</v>
      </c>
      <c r="T1131">
        <v>1129.5133135674773</v>
      </c>
      <c r="U1131">
        <v>599.62714708151134</v>
      </c>
      <c r="V1131">
        <v>484.14998714209435</v>
      </c>
      <c r="W1131">
        <v>1926.0680312838895</v>
      </c>
      <c r="X1131">
        <v>373.95822282570737</v>
      </c>
      <c r="Y1131">
        <v>331.10601828866112</v>
      </c>
      <c r="Z1131">
        <v>1588.0638265341013</v>
      </c>
      <c r="AA1131">
        <v>691.57088168129985</v>
      </c>
      <c r="AB1131">
        <v>1116.1768770808033</v>
      </c>
      <c r="AC1131">
        <v>3770.6954022184382</v>
      </c>
      <c r="AD1131">
        <v>432.93717818893396</v>
      </c>
      <c r="AE1131">
        <v>804.05400965629872</v>
      </c>
      <c r="AF1131">
        <v>717.8041480213858</v>
      </c>
    </row>
    <row r="1132" spans="4:32" x14ac:dyDescent="0.25">
      <c r="D1132">
        <v>2025</v>
      </c>
      <c r="E1132" t="s">
        <v>230</v>
      </c>
      <c r="F1132">
        <v>416.53951027440235</v>
      </c>
      <c r="G1132">
        <v>1728.8670357148962</v>
      </c>
      <c r="H1132">
        <v>518.5864217607924</v>
      </c>
      <c r="I1132">
        <v>1154.1539106812254</v>
      </c>
      <c r="J1132">
        <v>768.10788244278797</v>
      </c>
      <c r="K1132">
        <v>1494.9777271607504</v>
      </c>
      <c r="L1132">
        <v>580.25536221113975</v>
      </c>
      <c r="M1132">
        <v>584.27951215461155</v>
      </c>
      <c r="N1132">
        <v>1189.6521358002885</v>
      </c>
      <c r="O1132">
        <v>3424.4285009042469</v>
      </c>
      <c r="P1132">
        <v>441.15137372013947</v>
      </c>
      <c r="Q1132">
        <v>734.75385428362301</v>
      </c>
      <c r="R1132">
        <v>1164.3664224577435</v>
      </c>
      <c r="S1132">
        <v>578.11335780081697</v>
      </c>
      <c r="T1132">
        <v>1038.2871769233259</v>
      </c>
      <c r="U1132">
        <v>543.20169264239155</v>
      </c>
      <c r="V1132">
        <v>475.95057663308597</v>
      </c>
      <c r="W1132">
        <v>1670.9540863419688</v>
      </c>
      <c r="X1132">
        <v>262.9386195529579</v>
      </c>
      <c r="Y1132">
        <v>266.54206149984543</v>
      </c>
      <c r="Z1132">
        <v>1408.4221139752296</v>
      </c>
      <c r="AA1132">
        <v>570.82764569730023</v>
      </c>
      <c r="AB1132">
        <v>1036.0766494574018</v>
      </c>
      <c r="AC1132">
        <v>3329.257346712418</v>
      </c>
      <c r="AD1132">
        <v>433.01307863713669</v>
      </c>
      <c r="AE1132">
        <v>721.51013122514075</v>
      </c>
      <c r="AF1132">
        <v>623.59216254809132</v>
      </c>
    </row>
    <row r="1133" spans="4:32" x14ac:dyDescent="0.25">
      <c r="D1133">
        <v>2025</v>
      </c>
      <c r="E1133" t="s">
        <v>231</v>
      </c>
      <c r="F1133">
        <v>385.33143755975294</v>
      </c>
      <c r="G1133">
        <v>1436.5379319685801</v>
      </c>
      <c r="H1133">
        <v>424.55657579104326</v>
      </c>
      <c r="I1133">
        <v>1050.8308213054052</v>
      </c>
      <c r="J1133">
        <v>768.29370755266518</v>
      </c>
      <c r="K1133">
        <v>1292.5633122335623</v>
      </c>
      <c r="L1133">
        <v>447.43615608214685</v>
      </c>
      <c r="M1133">
        <v>544.23300307749332</v>
      </c>
      <c r="N1133">
        <v>1086.3510813163859</v>
      </c>
      <c r="O1133">
        <v>2928.8852782888521</v>
      </c>
      <c r="P1133">
        <v>361.03520907324037</v>
      </c>
      <c r="Q1133">
        <v>597.64558218859554</v>
      </c>
      <c r="R1133">
        <v>1078.852049106546</v>
      </c>
      <c r="S1133">
        <v>509.87903431382693</v>
      </c>
      <c r="T1133">
        <v>962.21003128438304</v>
      </c>
      <c r="U1133">
        <v>498.9050318915568</v>
      </c>
      <c r="V1133">
        <v>427.71945598483711</v>
      </c>
      <c r="W1133">
        <v>1532.4968333128113</v>
      </c>
      <c r="X1133">
        <v>237.85620243607886</v>
      </c>
      <c r="Y1133">
        <v>221.07961996191506</v>
      </c>
      <c r="Z1133">
        <v>1370.4254953603363</v>
      </c>
      <c r="AA1133">
        <v>564.91694813797551</v>
      </c>
      <c r="AB1133">
        <v>894.42776363966755</v>
      </c>
      <c r="AC1133">
        <v>2953.661922952017</v>
      </c>
      <c r="AD1133">
        <v>416.56766300086497</v>
      </c>
      <c r="AE1133">
        <v>617.1289557663971</v>
      </c>
      <c r="AF1133">
        <v>565.04619383737042</v>
      </c>
    </row>
    <row r="1134" spans="4:32" x14ac:dyDescent="0.25">
      <c r="D1134">
        <v>2025</v>
      </c>
      <c r="E1134" t="s">
        <v>232</v>
      </c>
      <c r="F1134">
        <v>288.4983702937414</v>
      </c>
      <c r="G1134">
        <v>1393.6348096806375</v>
      </c>
      <c r="H1134">
        <v>401.8784973868398</v>
      </c>
      <c r="I1134">
        <v>1133.2592521734391</v>
      </c>
      <c r="J1134">
        <v>719.09570995812362</v>
      </c>
      <c r="K1134">
        <v>1270.3050474574925</v>
      </c>
      <c r="L1134">
        <v>474.70119391273505</v>
      </c>
      <c r="M1134">
        <v>545.89457382069145</v>
      </c>
      <c r="N1134">
        <v>1086.8001955980858</v>
      </c>
      <c r="O1134">
        <v>2695.0082236689864</v>
      </c>
      <c r="P1134">
        <v>292.43894642593654</v>
      </c>
      <c r="Q1134">
        <v>735.09548569768731</v>
      </c>
      <c r="R1134">
        <v>1033.013990392448</v>
      </c>
      <c r="S1134">
        <v>580.07729831888207</v>
      </c>
      <c r="T1134">
        <v>818.39372168298189</v>
      </c>
      <c r="U1134">
        <v>403.44766696875553</v>
      </c>
      <c r="V1134">
        <v>481.13882949734318</v>
      </c>
      <c r="W1134">
        <v>1406.6991780468388</v>
      </c>
      <c r="X1134">
        <v>253.37453387044474</v>
      </c>
      <c r="Y1134">
        <v>203.54796821352781</v>
      </c>
      <c r="Z1134">
        <v>1288.4822129817578</v>
      </c>
      <c r="AA1134">
        <v>543.19974930795127</v>
      </c>
      <c r="AB1134">
        <v>812.14118104018235</v>
      </c>
      <c r="AC1134">
        <v>2796.4086164206192</v>
      </c>
      <c r="AD1134">
        <v>373.10492390331507</v>
      </c>
      <c r="AE1134">
        <v>616.01945118953267</v>
      </c>
      <c r="AF1134">
        <v>590.21454196374953</v>
      </c>
    </row>
    <row r="1135" spans="4:32" x14ac:dyDescent="0.25">
      <c r="D1135">
        <v>2025</v>
      </c>
      <c r="E1135" t="s">
        <v>233</v>
      </c>
      <c r="F1135">
        <v>183.82257182329238</v>
      </c>
      <c r="G1135">
        <v>958.30131847175801</v>
      </c>
      <c r="H1135">
        <v>298.72436122372778</v>
      </c>
      <c r="I1135">
        <v>830.5470228329043</v>
      </c>
      <c r="J1135">
        <v>457.49060346814844</v>
      </c>
      <c r="K1135">
        <v>806.5085776203689</v>
      </c>
      <c r="L1135">
        <v>305.46904419136087</v>
      </c>
      <c r="M1135">
        <v>366.1921582390562</v>
      </c>
      <c r="N1135">
        <v>689.07987106075404</v>
      </c>
      <c r="O1135">
        <v>1661.8576420412937</v>
      </c>
      <c r="P1135">
        <v>171.18390969831893</v>
      </c>
      <c r="Q1135">
        <v>485.2550611030025</v>
      </c>
      <c r="R1135">
        <v>803.40782215701995</v>
      </c>
      <c r="S1135">
        <v>370.67070850057559</v>
      </c>
      <c r="T1135">
        <v>587.02140085996405</v>
      </c>
      <c r="U1135">
        <v>237.87139257519468</v>
      </c>
      <c r="V1135">
        <v>336.80576787279495</v>
      </c>
      <c r="W1135">
        <v>912.68138824709979</v>
      </c>
      <c r="X1135">
        <v>157.90138616713813</v>
      </c>
      <c r="Y1135">
        <v>116.67493423701291</v>
      </c>
      <c r="Z1135">
        <v>821.18587254112913</v>
      </c>
      <c r="AA1135">
        <v>343.69633964925072</v>
      </c>
      <c r="AB1135">
        <v>593.18617697129832</v>
      </c>
      <c r="AC1135">
        <v>1777.1984508903965</v>
      </c>
      <c r="AD1135">
        <v>288.51760515394579</v>
      </c>
      <c r="AE1135">
        <v>421.99115735202457</v>
      </c>
      <c r="AF1135">
        <v>334.7256365862836</v>
      </c>
    </row>
    <row r="1136" spans="4:32" x14ac:dyDescent="0.25">
      <c r="D1136">
        <v>2025</v>
      </c>
      <c r="E1136" t="s">
        <v>534</v>
      </c>
      <c r="F1136">
        <v>103.41690462299863</v>
      </c>
      <c r="G1136">
        <v>561.08849934912246</v>
      </c>
      <c r="H1136">
        <v>143.67284233463502</v>
      </c>
      <c r="I1136">
        <v>507.68977991070955</v>
      </c>
      <c r="J1136">
        <v>245.36628067457767</v>
      </c>
      <c r="K1136">
        <v>473.56851261862431</v>
      </c>
      <c r="L1136">
        <v>145.52180737107264</v>
      </c>
      <c r="M1136">
        <v>200.33476030984426</v>
      </c>
      <c r="N1136">
        <v>404.26455926093797</v>
      </c>
      <c r="O1136">
        <v>875.31848215321384</v>
      </c>
      <c r="P1136">
        <v>103.95916208996356</v>
      </c>
      <c r="Q1136">
        <v>286.37261088799067</v>
      </c>
      <c r="R1136">
        <v>471.97874261923658</v>
      </c>
      <c r="S1136">
        <v>217.31766164447444</v>
      </c>
      <c r="T1136">
        <v>300.94892842422774</v>
      </c>
      <c r="U1136">
        <v>138.54013813647356</v>
      </c>
      <c r="V1136">
        <v>185.26427202780141</v>
      </c>
      <c r="W1136">
        <v>547.20741538761183</v>
      </c>
      <c r="X1136">
        <v>93.474208602294112</v>
      </c>
      <c r="Y1136">
        <v>76.893675591215953</v>
      </c>
      <c r="Z1136">
        <v>455.93032058165397</v>
      </c>
      <c r="AA1136">
        <v>188.62655161628172</v>
      </c>
      <c r="AB1136">
        <v>281.54312268154848</v>
      </c>
      <c r="AC1136">
        <v>1080.9331916769161</v>
      </c>
      <c r="AD1136">
        <v>132.1720296743666</v>
      </c>
      <c r="AE1136">
        <v>199.02418469096745</v>
      </c>
      <c r="AF1136">
        <v>162.38062455223701</v>
      </c>
    </row>
    <row r="1137" spans="4:32" x14ac:dyDescent="0.25">
      <c r="D1137">
        <v>2025</v>
      </c>
      <c r="E1137" t="s">
        <v>535</v>
      </c>
      <c r="F1137">
        <v>28.647106791378985</v>
      </c>
      <c r="G1137">
        <v>257.96233342531571</v>
      </c>
      <c r="H1137">
        <v>98.116471505672806</v>
      </c>
      <c r="I1137">
        <v>256.35721284552801</v>
      </c>
      <c r="J1137">
        <v>154.36512081159896</v>
      </c>
      <c r="K1137">
        <v>259.40860127183805</v>
      </c>
      <c r="L1137">
        <v>39.639330728661321</v>
      </c>
      <c r="M1137">
        <v>98.314865097283388</v>
      </c>
      <c r="N1137">
        <v>162.48381627770499</v>
      </c>
      <c r="O1137">
        <v>454.41287496006964</v>
      </c>
      <c r="P1137">
        <v>69.470655411234461</v>
      </c>
      <c r="Q1137">
        <v>119.22467749400207</v>
      </c>
      <c r="R1137">
        <v>232.74018898682905</v>
      </c>
      <c r="S1137">
        <v>103.98871187695453</v>
      </c>
      <c r="T1137">
        <v>137.87482507285426</v>
      </c>
      <c r="U1137">
        <v>43.314229659754147</v>
      </c>
      <c r="V1137">
        <v>111.69197063731872</v>
      </c>
      <c r="W1137">
        <v>225.66643721560629</v>
      </c>
      <c r="X1137">
        <v>33.008034824997239</v>
      </c>
      <c r="Y1137">
        <v>15.334854434450373</v>
      </c>
      <c r="Z1137">
        <v>192.37899030759027</v>
      </c>
      <c r="AA1137">
        <v>107.44713813128968</v>
      </c>
      <c r="AB1137">
        <v>108.45937095742357</v>
      </c>
      <c r="AC1137">
        <v>487.66145383992085</v>
      </c>
      <c r="AD1137">
        <v>89.755385067758979</v>
      </c>
      <c r="AE1137">
        <v>71.730649463181734</v>
      </c>
      <c r="AF1137">
        <v>70.173708747158358</v>
      </c>
    </row>
    <row r="1138" spans="4:32" x14ac:dyDescent="0.25">
      <c r="D1138">
        <v>2026</v>
      </c>
      <c r="E1138" t="s">
        <v>181</v>
      </c>
      <c r="F1138">
        <v>699.5739397587754</v>
      </c>
      <c r="G1138">
        <v>6405.2847586981834</v>
      </c>
      <c r="H1138">
        <v>1044.1521063430625</v>
      </c>
      <c r="I1138">
        <v>4361.4077214967656</v>
      </c>
      <c r="J1138">
        <v>1484.6925579300857</v>
      </c>
      <c r="K1138">
        <v>4227.6175990710917</v>
      </c>
      <c r="L1138">
        <v>1256.8434115056898</v>
      </c>
      <c r="M1138">
        <v>1803.4079489052265</v>
      </c>
      <c r="N1138">
        <v>3518.7941724047591</v>
      </c>
      <c r="O1138">
        <v>7673.4280394404814</v>
      </c>
      <c r="P1138">
        <v>958.98689054057456</v>
      </c>
      <c r="Q1138">
        <v>1142.22327286003</v>
      </c>
      <c r="R1138">
        <v>3134.6292841687891</v>
      </c>
      <c r="S1138">
        <v>1021.018125854594</v>
      </c>
      <c r="T1138">
        <v>2020.9871656445355</v>
      </c>
      <c r="U1138">
        <v>2637.5938886957606</v>
      </c>
      <c r="V1138">
        <v>990.05597248173751</v>
      </c>
      <c r="W1138">
        <v>3691.6943574888305</v>
      </c>
      <c r="X1138">
        <v>551.61081086835827</v>
      </c>
      <c r="Y1138">
        <v>674.0387331335595</v>
      </c>
      <c r="Z1138">
        <v>3531.878162727267</v>
      </c>
      <c r="AA1138">
        <v>1768.8288429721551</v>
      </c>
      <c r="AB1138">
        <v>2783.0251045126042</v>
      </c>
      <c r="AC1138">
        <v>8751.9206392781816</v>
      </c>
      <c r="AD1138">
        <v>592.28067923389551</v>
      </c>
      <c r="AE1138">
        <v>1523.587207306605</v>
      </c>
      <c r="AF1138">
        <v>1573.0792002846763</v>
      </c>
    </row>
    <row r="1139" spans="4:32" x14ac:dyDescent="0.25">
      <c r="D1139">
        <v>2026</v>
      </c>
      <c r="E1139" t="s">
        <v>533</v>
      </c>
      <c r="F1139">
        <v>188.31231480428585</v>
      </c>
      <c r="G1139">
        <v>1282.1091564364822</v>
      </c>
      <c r="H1139">
        <v>307.21390632986606</v>
      </c>
      <c r="I1139">
        <v>886.74514334347384</v>
      </c>
      <c r="J1139">
        <v>336.02352894931647</v>
      </c>
      <c r="K1139">
        <v>1059.7256724432011</v>
      </c>
      <c r="L1139">
        <v>276.97176581063599</v>
      </c>
      <c r="M1139">
        <v>415.84083130202629</v>
      </c>
      <c r="N1139">
        <v>766.11843414413272</v>
      </c>
      <c r="O1139">
        <v>1702.3886164877642</v>
      </c>
      <c r="P1139">
        <v>264.07312969445167</v>
      </c>
      <c r="Q1139">
        <v>331.40109350991895</v>
      </c>
      <c r="R1139">
        <v>952.46531069348237</v>
      </c>
      <c r="S1139">
        <v>295.75024564071794</v>
      </c>
      <c r="T1139">
        <v>448.40829018705386</v>
      </c>
      <c r="U1139">
        <v>412.75301900765629</v>
      </c>
      <c r="V1139">
        <v>176.60254128459542</v>
      </c>
      <c r="W1139">
        <v>1213.9073787153184</v>
      </c>
      <c r="X1139">
        <v>161.79471529445391</v>
      </c>
      <c r="Y1139">
        <v>162.04883909888443</v>
      </c>
      <c r="Z1139">
        <v>769.31564608219799</v>
      </c>
      <c r="AA1139">
        <v>372.26361925951625</v>
      </c>
      <c r="AB1139">
        <v>714.55203262900795</v>
      </c>
      <c r="AC1139">
        <v>2368.8615115700754</v>
      </c>
      <c r="AD1139">
        <v>187.48464259713211</v>
      </c>
      <c r="AE1139">
        <v>358.65980393260219</v>
      </c>
      <c r="AF1139">
        <v>440.96635756710162</v>
      </c>
    </row>
    <row r="1140" spans="4:32" x14ac:dyDescent="0.25">
      <c r="D1140">
        <v>2026</v>
      </c>
      <c r="E1140" t="s">
        <v>168</v>
      </c>
      <c r="F1140">
        <v>128.76742824926441</v>
      </c>
      <c r="G1140">
        <v>1218.9501572294232</v>
      </c>
      <c r="H1140">
        <v>219.47450365696056</v>
      </c>
      <c r="I1140">
        <v>658.64025312271735</v>
      </c>
      <c r="J1140">
        <v>235.23256061705362</v>
      </c>
      <c r="K1140">
        <v>985.05149918473069</v>
      </c>
      <c r="L1140">
        <v>316.09203339483435</v>
      </c>
      <c r="M1140">
        <v>312.41665792233687</v>
      </c>
      <c r="N1140">
        <v>692.34091616833712</v>
      </c>
      <c r="O1140">
        <v>1675.7564321768464</v>
      </c>
      <c r="P1140">
        <v>214.21932134274033</v>
      </c>
      <c r="Q1140">
        <v>220.67525778428529</v>
      </c>
      <c r="R1140">
        <v>1220.0290326997826</v>
      </c>
      <c r="S1140">
        <v>180.15576111112779</v>
      </c>
      <c r="T1140">
        <v>398.77706221636555</v>
      </c>
      <c r="U1140">
        <v>409.26586576582656</v>
      </c>
      <c r="V1140">
        <v>223.06503409215182</v>
      </c>
      <c r="W1140">
        <v>1205.9655366741454</v>
      </c>
      <c r="X1140">
        <v>76.186519941872746</v>
      </c>
      <c r="Y1140">
        <v>136.26081966217242</v>
      </c>
      <c r="Z1140">
        <v>818.13177065454352</v>
      </c>
      <c r="AA1140">
        <v>447.32306166134259</v>
      </c>
      <c r="AB1140">
        <v>497.48888605411344</v>
      </c>
      <c r="AC1140">
        <v>1861.1524732149883</v>
      </c>
      <c r="AD1140">
        <v>185.15896316218752</v>
      </c>
      <c r="AE1140">
        <v>350.34241520523136</v>
      </c>
      <c r="AF1140">
        <v>338.57984199011378</v>
      </c>
    </row>
    <row r="1141" spans="4:32" x14ac:dyDescent="0.25">
      <c r="D1141">
        <v>2026</v>
      </c>
      <c r="E1141" t="s">
        <v>226</v>
      </c>
      <c r="F1141">
        <v>113.45995743145468</v>
      </c>
      <c r="G1141">
        <v>1762.9333126885249</v>
      </c>
      <c r="H1141">
        <v>261.72515966929325</v>
      </c>
      <c r="I1141">
        <v>763.81030128566192</v>
      </c>
      <c r="J1141">
        <v>285.09518512024488</v>
      </c>
      <c r="K1141">
        <v>1235.5873971884948</v>
      </c>
      <c r="L1141">
        <v>333.37199367025505</v>
      </c>
      <c r="M1141">
        <v>330.44110401140921</v>
      </c>
      <c r="N1141">
        <v>926.36625375040353</v>
      </c>
      <c r="O1141">
        <v>1916.698998242045</v>
      </c>
      <c r="P1141">
        <v>163.26975122713634</v>
      </c>
      <c r="Q1141">
        <v>200.11484737874693</v>
      </c>
      <c r="R1141">
        <v>1019.0429140444859</v>
      </c>
      <c r="S1141">
        <v>155.65149495904146</v>
      </c>
      <c r="T1141">
        <v>404.71228411476659</v>
      </c>
      <c r="U1141">
        <v>607.99886256679952</v>
      </c>
      <c r="V1141">
        <v>234.10927855206114</v>
      </c>
      <c r="W1141">
        <v>990.41681728988658</v>
      </c>
      <c r="X1141">
        <v>95.555843661896887</v>
      </c>
      <c r="Y1141">
        <v>137.97239315870928</v>
      </c>
      <c r="Z1141">
        <v>961.82479635842651</v>
      </c>
      <c r="AA1141">
        <v>435.32749467036945</v>
      </c>
      <c r="AB1141">
        <v>642.56616962647786</v>
      </c>
      <c r="AC1141">
        <v>2126.4255175574572</v>
      </c>
      <c r="AD1141">
        <v>145.11709114528247</v>
      </c>
      <c r="AE1141">
        <v>355.1804571609332</v>
      </c>
      <c r="AF1141">
        <v>311.34744988847171</v>
      </c>
    </row>
    <row r="1142" spans="4:32" x14ac:dyDescent="0.25">
      <c r="D1142">
        <v>2026</v>
      </c>
      <c r="E1142" t="s">
        <v>227</v>
      </c>
      <c r="F1142">
        <v>128.68013557132528</v>
      </c>
      <c r="G1142">
        <v>1963.9523127204222</v>
      </c>
      <c r="H1142">
        <v>282.20597773380172</v>
      </c>
      <c r="I1142">
        <v>1090.2678262163499</v>
      </c>
      <c r="J1142">
        <v>342.01907061192151</v>
      </c>
      <c r="K1142">
        <v>1332.7474047275607</v>
      </c>
      <c r="L1142">
        <v>424.02801510152432</v>
      </c>
      <c r="M1142">
        <v>438.94867669164637</v>
      </c>
      <c r="N1142">
        <v>1053.9323724687433</v>
      </c>
      <c r="O1142">
        <v>2226.3032136629249</v>
      </c>
      <c r="P1142">
        <v>174.20426930935949</v>
      </c>
      <c r="Q1142">
        <v>257.07509315548288</v>
      </c>
      <c r="R1142">
        <v>997.82110800861528</v>
      </c>
      <c r="S1142">
        <v>198.69579593666452</v>
      </c>
      <c r="T1142">
        <v>450.27580422391316</v>
      </c>
      <c r="U1142">
        <v>772.58438530224589</v>
      </c>
      <c r="V1142">
        <v>345.4130387282093</v>
      </c>
      <c r="W1142">
        <v>1061.1326405633292</v>
      </c>
      <c r="X1142">
        <v>146.50100730772101</v>
      </c>
      <c r="Y1142">
        <v>139.08080446067686</v>
      </c>
      <c r="Z1142">
        <v>985.16124408491544</v>
      </c>
      <c r="AA1142">
        <v>472.32597152958107</v>
      </c>
      <c r="AB1142">
        <v>887.41574874683306</v>
      </c>
      <c r="AC1142">
        <v>2438.2688702746955</v>
      </c>
      <c r="AD1142">
        <v>152.1964557427566</v>
      </c>
      <c r="AE1142">
        <v>360.54313597121296</v>
      </c>
      <c r="AF1142">
        <v>387.67933805109129</v>
      </c>
    </row>
    <row r="1143" spans="4:32" x14ac:dyDescent="0.25">
      <c r="D1143">
        <v>2026</v>
      </c>
      <c r="E1143" t="s">
        <v>228</v>
      </c>
      <c r="F1143">
        <v>200.24732187644554</v>
      </c>
      <c r="G1143">
        <v>2200.258050885674</v>
      </c>
      <c r="H1143">
        <v>343.76221977558731</v>
      </c>
      <c r="I1143">
        <v>1296.6297167663372</v>
      </c>
      <c r="J1143">
        <v>474.09749447646669</v>
      </c>
      <c r="K1143">
        <v>1482.8759101734488</v>
      </c>
      <c r="L1143">
        <v>521.34209650862613</v>
      </c>
      <c r="M1143">
        <v>578.08911393308733</v>
      </c>
      <c r="N1143">
        <v>1221.4291693206762</v>
      </c>
      <c r="O1143">
        <v>2353.6930012770777</v>
      </c>
      <c r="P1143">
        <v>232.00669227192839</v>
      </c>
      <c r="Q1143">
        <v>300.78469385849371</v>
      </c>
      <c r="R1143">
        <v>1029.0075930178064</v>
      </c>
      <c r="S1143">
        <v>314.05710120391711</v>
      </c>
      <c r="T1143">
        <v>613.17880697779185</v>
      </c>
      <c r="U1143">
        <v>921.45524420445315</v>
      </c>
      <c r="V1143">
        <v>298.19720121036289</v>
      </c>
      <c r="W1143">
        <v>1126.1617576888</v>
      </c>
      <c r="X1143">
        <v>173.57422964795549</v>
      </c>
      <c r="Y1143">
        <v>179.85982677855708</v>
      </c>
      <c r="Z1143">
        <v>1074.7079554874376</v>
      </c>
      <c r="AA1143">
        <v>604.32715336724038</v>
      </c>
      <c r="AB1143">
        <v>879.89944992686014</v>
      </c>
      <c r="AC1143">
        <v>2906.7799879891536</v>
      </c>
      <c r="AD1143">
        <v>176.71507312111714</v>
      </c>
      <c r="AE1143">
        <v>465.82547535468154</v>
      </c>
      <c r="AF1143">
        <v>456.22219876263864</v>
      </c>
    </row>
    <row r="1144" spans="4:32" x14ac:dyDescent="0.25">
      <c r="D1144">
        <v>2026</v>
      </c>
      <c r="E1144" t="s">
        <v>229</v>
      </c>
      <c r="F1144">
        <v>258.53582504352306</v>
      </c>
      <c r="G1144">
        <v>2013.3866012645467</v>
      </c>
      <c r="H1144">
        <v>359.52110290006561</v>
      </c>
      <c r="I1144">
        <v>1291.6182650001663</v>
      </c>
      <c r="J1144">
        <v>495.67610110033911</v>
      </c>
      <c r="K1144">
        <v>1610.4636396432963</v>
      </c>
      <c r="L1144">
        <v>456.132861781293</v>
      </c>
      <c r="M1144">
        <v>571.97515619898263</v>
      </c>
      <c r="N1144">
        <v>1159.6790829093595</v>
      </c>
      <c r="O1144">
        <v>2368.2087406081796</v>
      </c>
      <c r="P1144">
        <v>281.92752498339962</v>
      </c>
      <c r="Q1144">
        <v>405.9864493193507</v>
      </c>
      <c r="R1144">
        <v>1067.0429739957995</v>
      </c>
      <c r="S1144">
        <v>330.80178111382514</v>
      </c>
      <c r="T1144">
        <v>624.29567677579723</v>
      </c>
      <c r="U1144">
        <v>822.71349665545449</v>
      </c>
      <c r="V1144">
        <v>371.5371433484209</v>
      </c>
      <c r="W1144">
        <v>1138.1073458977266</v>
      </c>
      <c r="X1144">
        <v>170.52318337610802</v>
      </c>
      <c r="Y1144">
        <v>195.59309400604383</v>
      </c>
      <c r="Z1144">
        <v>1033.5804071751907</v>
      </c>
      <c r="AA1144">
        <v>611.87019829832298</v>
      </c>
      <c r="AB1144">
        <v>923.50730011622352</v>
      </c>
      <c r="AC1144">
        <v>3203.0536365608637</v>
      </c>
      <c r="AD1144">
        <v>192.56609053051869</v>
      </c>
      <c r="AE1144">
        <v>491.94498677990379</v>
      </c>
      <c r="AF1144">
        <v>577.50801805330798</v>
      </c>
    </row>
    <row r="1145" spans="4:32" x14ac:dyDescent="0.25">
      <c r="D1145">
        <v>2026</v>
      </c>
      <c r="E1145" t="s">
        <v>174</v>
      </c>
      <c r="F1145">
        <v>251.69355502296054</v>
      </c>
      <c r="G1145">
        <v>1872.5771597503524</v>
      </c>
      <c r="H1145">
        <v>413.39352687917125</v>
      </c>
      <c r="I1145">
        <v>1278.7376599190395</v>
      </c>
      <c r="J1145">
        <v>518.67673440528233</v>
      </c>
      <c r="K1145">
        <v>1536.9659767162527</v>
      </c>
      <c r="L1145">
        <v>450.2715977320816</v>
      </c>
      <c r="M1145">
        <v>612.88129674668983</v>
      </c>
      <c r="N1145">
        <v>1209.2130939231688</v>
      </c>
      <c r="O1145">
        <v>2454.0604238310593</v>
      </c>
      <c r="P1145">
        <v>327.32044965080837</v>
      </c>
      <c r="Q1145">
        <v>425.38747878251854</v>
      </c>
      <c r="R1145">
        <v>1132.46674245544</v>
      </c>
      <c r="S1145">
        <v>430.04869662910073</v>
      </c>
      <c r="T1145">
        <v>737.41318525545296</v>
      </c>
      <c r="U1145">
        <v>633.87415601483588</v>
      </c>
      <c r="V1145">
        <v>372.70050371422684</v>
      </c>
      <c r="W1145">
        <v>1143.9818720716203</v>
      </c>
      <c r="X1145">
        <v>215.55580521444091</v>
      </c>
      <c r="Y1145">
        <v>230.13036141937292</v>
      </c>
      <c r="Z1145">
        <v>1012.6028862208141</v>
      </c>
      <c r="AA1145">
        <v>512.35383860214733</v>
      </c>
      <c r="AB1145">
        <v>815.20526180736999</v>
      </c>
      <c r="AC1145">
        <v>3426.1604519393081</v>
      </c>
      <c r="AD1145">
        <v>279.96258354721891</v>
      </c>
      <c r="AE1145">
        <v>561.39619845427467</v>
      </c>
      <c r="AF1145">
        <v>582.12617548175649</v>
      </c>
    </row>
    <row r="1146" spans="4:32" x14ac:dyDescent="0.25">
      <c r="D1146">
        <v>2026</v>
      </c>
      <c r="E1146" t="s">
        <v>175</v>
      </c>
      <c r="F1146">
        <v>268.3378768022821</v>
      </c>
      <c r="G1146">
        <v>1895.5862505826451</v>
      </c>
      <c r="H1146">
        <v>439.75622486667817</v>
      </c>
      <c r="I1146">
        <v>1312.2723704200539</v>
      </c>
      <c r="J1146">
        <v>523.8421790345576</v>
      </c>
      <c r="K1146">
        <v>1556.6964205904037</v>
      </c>
      <c r="L1146">
        <v>556.74729050235146</v>
      </c>
      <c r="M1146">
        <v>654.27360074313469</v>
      </c>
      <c r="N1146">
        <v>1233.0857642715366</v>
      </c>
      <c r="O1146">
        <v>2976.3250279773133</v>
      </c>
      <c r="P1146">
        <v>378.38178202480401</v>
      </c>
      <c r="Q1146">
        <v>588.22239741581757</v>
      </c>
      <c r="R1146">
        <v>1244.8926207217803</v>
      </c>
      <c r="S1146">
        <v>490.97154559625113</v>
      </c>
      <c r="T1146">
        <v>855.8198476666596</v>
      </c>
      <c r="U1146">
        <v>604.01990563207687</v>
      </c>
      <c r="V1146">
        <v>420.02800776625264</v>
      </c>
      <c r="W1146">
        <v>1352.8841151329914</v>
      </c>
      <c r="X1146">
        <v>288.51877508421416</v>
      </c>
      <c r="Y1146">
        <v>287.66188011370929</v>
      </c>
      <c r="Z1146">
        <v>1272.1998918482495</v>
      </c>
      <c r="AA1146">
        <v>572.98171762697609</v>
      </c>
      <c r="AB1146">
        <v>980.52513937688821</v>
      </c>
      <c r="AC1146">
        <v>3703.9547823901421</v>
      </c>
      <c r="AD1146">
        <v>322.07754390529038</v>
      </c>
      <c r="AE1146">
        <v>651.44518238598243</v>
      </c>
      <c r="AF1146">
        <v>576.7182453200594</v>
      </c>
    </row>
    <row r="1147" spans="4:32" x14ac:dyDescent="0.25">
      <c r="D1147">
        <v>2026</v>
      </c>
      <c r="E1147" t="s">
        <v>177</v>
      </c>
      <c r="F1147">
        <v>352.34730745610983</v>
      </c>
      <c r="G1147">
        <v>2107.8997179666894</v>
      </c>
      <c r="H1147">
        <v>571.94208574182619</v>
      </c>
      <c r="I1147">
        <v>1359.2254637470489</v>
      </c>
      <c r="J1147">
        <v>783.73833742150771</v>
      </c>
      <c r="K1147">
        <v>1701.8363852137406</v>
      </c>
      <c r="L1147">
        <v>672.67230563398766</v>
      </c>
      <c r="M1147">
        <v>795.83522309873263</v>
      </c>
      <c r="N1147">
        <v>1369.9479130766974</v>
      </c>
      <c r="O1147">
        <v>3730.0748527099531</v>
      </c>
      <c r="P1147">
        <v>456.28815473331679</v>
      </c>
      <c r="Q1147">
        <v>742.33625399854895</v>
      </c>
      <c r="R1147">
        <v>1381.8439378078476</v>
      </c>
      <c r="S1147">
        <v>551.61408927978869</v>
      </c>
      <c r="T1147">
        <v>1076.6073166373071</v>
      </c>
      <c r="U1147">
        <v>642.63551624130753</v>
      </c>
      <c r="V1147">
        <v>486.56475205408043</v>
      </c>
      <c r="W1147">
        <v>1791.7489930140891</v>
      </c>
      <c r="X1147">
        <v>321.27166653420852</v>
      </c>
      <c r="Y1147">
        <v>303.60712358275532</v>
      </c>
      <c r="Z1147">
        <v>1596.7254678718061</v>
      </c>
      <c r="AA1147">
        <v>697.08622717113872</v>
      </c>
      <c r="AB1147">
        <v>1135.7094758520814</v>
      </c>
      <c r="AC1147">
        <v>4119.9060201603925</v>
      </c>
      <c r="AD1147">
        <v>431.1573880499206</v>
      </c>
      <c r="AE1147">
        <v>738.42522829956488</v>
      </c>
      <c r="AF1147">
        <v>657.42738979457386</v>
      </c>
    </row>
    <row r="1148" spans="4:32" x14ac:dyDescent="0.25">
      <c r="D1148">
        <v>2026</v>
      </c>
      <c r="E1148" t="s">
        <v>178</v>
      </c>
      <c r="F1148">
        <v>395.60544999171202</v>
      </c>
      <c r="G1148">
        <v>2195.2872291956614</v>
      </c>
      <c r="H1148">
        <v>580.91066817755836</v>
      </c>
      <c r="I1148">
        <v>1367.5930418557512</v>
      </c>
      <c r="J1148">
        <v>860.69312777873165</v>
      </c>
      <c r="K1148">
        <v>1726.1642267108086</v>
      </c>
      <c r="L1148">
        <v>674.72416735088007</v>
      </c>
      <c r="M1148">
        <v>732.9181817549528</v>
      </c>
      <c r="N1148">
        <v>1517.9898033883896</v>
      </c>
      <c r="O1148">
        <v>3921.2509964875967</v>
      </c>
      <c r="P1148">
        <v>524.25639727318378</v>
      </c>
      <c r="Q1148">
        <v>798.03943127780519</v>
      </c>
      <c r="R1148">
        <v>1406.5499151690481</v>
      </c>
      <c r="S1148">
        <v>604.00689263431104</v>
      </c>
      <c r="T1148">
        <v>1150.3348825609373</v>
      </c>
      <c r="U1148">
        <v>608.59864935948679</v>
      </c>
      <c r="V1148">
        <v>493.07485968620142</v>
      </c>
      <c r="W1148">
        <v>1962.8433456522982</v>
      </c>
      <c r="X1148">
        <v>380.85180862386358</v>
      </c>
      <c r="Y1148">
        <v>336.05996077072871</v>
      </c>
      <c r="Z1148">
        <v>1618.3854691289166</v>
      </c>
      <c r="AA1148">
        <v>704.3193731367171</v>
      </c>
      <c r="AB1148">
        <v>1132.8768938230285</v>
      </c>
      <c r="AC1148">
        <v>3827.1117978989955</v>
      </c>
      <c r="AD1148">
        <v>440.91798834603014</v>
      </c>
      <c r="AE1148">
        <v>818.87602709994394</v>
      </c>
      <c r="AF1148">
        <v>728.54379111536116</v>
      </c>
    </row>
    <row r="1149" spans="4:32" x14ac:dyDescent="0.25">
      <c r="D1149">
        <v>2026</v>
      </c>
      <c r="E1149" t="s">
        <v>230</v>
      </c>
      <c r="F1149">
        <v>430.46947621896788</v>
      </c>
      <c r="G1149">
        <v>1786.6840214657204</v>
      </c>
      <c r="H1149">
        <v>535.92905317091493</v>
      </c>
      <c r="I1149">
        <v>1192.7512688525674</v>
      </c>
      <c r="J1149">
        <v>793.79504147634941</v>
      </c>
      <c r="K1149">
        <v>1544.9729576576472</v>
      </c>
      <c r="L1149">
        <v>594.81684171576637</v>
      </c>
      <c r="M1149">
        <v>607.36029117505257</v>
      </c>
      <c r="N1149">
        <v>1219.5063970811825</v>
      </c>
      <c r="O1149">
        <v>3553.1231345284173</v>
      </c>
      <c r="P1149">
        <v>458.57816545180663</v>
      </c>
      <c r="Q1149">
        <v>763.77881749446715</v>
      </c>
      <c r="R1149">
        <v>1210.3623602520797</v>
      </c>
      <c r="S1149">
        <v>592.62108381111841</v>
      </c>
      <c r="T1149">
        <v>1079.3026094206123</v>
      </c>
      <c r="U1149">
        <v>556.83331214892962</v>
      </c>
      <c r="V1149">
        <v>494.7520404109444</v>
      </c>
      <c r="W1149">
        <v>1733.7507906351977</v>
      </c>
      <c r="X1149">
        <v>273.3254772941475</v>
      </c>
      <c r="Y1149">
        <v>273.23092129919468</v>
      </c>
      <c r="Z1149">
        <v>1461.3525132807954</v>
      </c>
      <c r="AA1149">
        <v>593.3770359720213</v>
      </c>
      <c r="AB1149">
        <v>1062.0769415336456</v>
      </c>
      <c r="AC1149">
        <v>3412.8048945283404</v>
      </c>
      <c r="AD1149">
        <v>450.11838350077858</v>
      </c>
      <c r="AE1149">
        <v>750.01192797376632</v>
      </c>
      <c r="AF1149">
        <v>639.24117690547303</v>
      </c>
    </row>
    <row r="1150" spans="4:32" x14ac:dyDescent="0.25">
      <c r="D1150">
        <v>2026</v>
      </c>
      <c r="E1150" t="s">
        <v>231</v>
      </c>
      <c r="F1150">
        <v>390.06199538029608</v>
      </c>
      <c r="G1150">
        <v>1454.1737256936303</v>
      </c>
      <c r="H1150">
        <v>429.76868472923468</v>
      </c>
      <c r="I1150">
        <v>1063.7314452235437</v>
      </c>
      <c r="J1150">
        <v>777.72573788414775</v>
      </c>
      <c r="K1150">
        <v>1308.4315879287826</v>
      </c>
      <c r="L1150">
        <v>450.42398662019588</v>
      </c>
      <c r="M1150">
        <v>548.13312681859679</v>
      </c>
      <c r="N1150">
        <v>1093.6053742287445</v>
      </c>
      <c r="O1150">
        <v>2943.2104290836</v>
      </c>
      <c r="P1150">
        <v>363.62248691622023</v>
      </c>
      <c r="Q1150">
        <v>601.92847519706572</v>
      </c>
      <c r="R1150">
        <v>1086.5834003220464</v>
      </c>
      <c r="S1150">
        <v>513.28383772259338</v>
      </c>
      <c r="T1150">
        <v>969.10549364282031</v>
      </c>
      <c r="U1150">
        <v>502.23655454480939</v>
      </c>
      <c r="V1150">
        <v>430.7846115255436</v>
      </c>
      <c r="W1150">
        <v>1539.9922611441484</v>
      </c>
      <c r="X1150">
        <v>239.56074555794748</v>
      </c>
      <c r="Y1150">
        <v>222.55591648128086</v>
      </c>
      <c r="Z1150">
        <v>1377.1282337774153</v>
      </c>
      <c r="AA1150">
        <v>568.96529873179441</v>
      </c>
      <c r="AB1150">
        <v>900.40045616787461</v>
      </c>
      <c r="AC1150">
        <v>2973.3854995394408</v>
      </c>
      <c r="AD1150">
        <v>419.55290171858076</v>
      </c>
      <c r="AE1150">
        <v>621.55147200134911</v>
      </c>
      <c r="AF1150">
        <v>568.81938527576131</v>
      </c>
    </row>
    <row r="1151" spans="4:32" x14ac:dyDescent="0.25">
      <c r="D1151">
        <v>2026</v>
      </c>
      <c r="E1151" t="s">
        <v>232</v>
      </c>
      <c r="F1151">
        <v>292.95066687630043</v>
      </c>
      <c r="G1151">
        <v>1415.1422985935167</v>
      </c>
      <c r="H1151">
        <v>408.08055065562451</v>
      </c>
      <c r="I1151">
        <v>1150.7484542457692</v>
      </c>
      <c r="J1151">
        <v>730.19326787056366</v>
      </c>
      <c r="K1151">
        <v>1289.9092303713987</v>
      </c>
      <c r="L1151">
        <v>480.64701645669368</v>
      </c>
      <c r="M1151">
        <v>547.19557634797332</v>
      </c>
      <c r="N1151">
        <v>1100.4128032481808</v>
      </c>
      <c r="O1151">
        <v>2717.8211706759503</v>
      </c>
      <c r="P1151">
        <v>293.13590116156053</v>
      </c>
      <c r="Q1151">
        <v>736.84740105011997</v>
      </c>
      <c r="R1151">
        <v>1035.4759196305642</v>
      </c>
      <c r="S1151">
        <v>587.34299876752493</v>
      </c>
      <c r="T1151">
        <v>820.344157447106</v>
      </c>
      <c r="U1151">
        <v>408.50101055485004</v>
      </c>
      <c r="V1151">
        <v>482.28550298187406</v>
      </c>
      <c r="W1151">
        <v>1418.6067312489711</v>
      </c>
      <c r="X1151">
        <v>253.97838839606709</v>
      </c>
      <c r="Y1151">
        <v>206.0974880245175</v>
      </c>
      <c r="Z1151">
        <v>1299.3890726291659</v>
      </c>
      <c r="AA1151">
        <v>544.49432939824658</v>
      </c>
      <c r="AB1151">
        <v>822.31357454798888</v>
      </c>
      <c r="AC1151">
        <v>2831.4347541401935</v>
      </c>
      <c r="AD1151">
        <v>373.99412572399291</v>
      </c>
      <c r="AE1151">
        <v>617.4875787388562</v>
      </c>
      <c r="AF1151">
        <v>597.60721544842045</v>
      </c>
    </row>
    <row r="1152" spans="4:32" x14ac:dyDescent="0.25">
      <c r="D1152">
        <v>2026</v>
      </c>
      <c r="E1152" t="s">
        <v>233</v>
      </c>
      <c r="F1152">
        <v>190.73009698446305</v>
      </c>
      <c r="G1152">
        <v>994.31153421223837</v>
      </c>
      <c r="H1152">
        <v>309.94956616423485</v>
      </c>
      <c r="I1152">
        <v>861.75659846254268</v>
      </c>
      <c r="J1152">
        <v>474.68178855010456</v>
      </c>
      <c r="K1152">
        <v>836.81485740611811</v>
      </c>
      <c r="L1152">
        <v>324.75329103915607</v>
      </c>
      <c r="M1152">
        <v>387.92427401687519</v>
      </c>
      <c r="N1152">
        <v>732.5814519379901</v>
      </c>
      <c r="O1152">
        <v>1756.0165476000234</v>
      </c>
      <c r="P1152">
        <v>181.34302550995514</v>
      </c>
      <c r="Q1152">
        <v>514.05310861001317</v>
      </c>
      <c r="R1152">
        <v>851.08702941225499</v>
      </c>
      <c r="S1152">
        <v>394.07113344672598</v>
      </c>
      <c r="T1152">
        <v>621.85889467439506</v>
      </c>
      <c r="U1152">
        <v>252.88820275506751</v>
      </c>
      <c r="V1152">
        <v>356.79391283266199</v>
      </c>
      <c r="W1152">
        <v>964.39284563499655</v>
      </c>
      <c r="X1152">
        <v>167.2722345822541</v>
      </c>
      <c r="Y1152">
        <v>124.04061752165802</v>
      </c>
      <c r="Z1152">
        <v>867.71330128273121</v>
      </c>
      <c r="AA1152">
        <v>364.09341391099412</v>
      </c>
      <c r="AB1152">
        <v>630.63399330796256</v>
      </c>
      <c r="AC1152">
        <v>1889.3929081559911</v>
      </c>
      <c r="AD1152">
        <v>305.64003079325022</v>
      </c>
      <c r="AE1152">
        <v>447.03473210493672</v>
      </c>
      <c r="AF1152">
        <v>355.85685077953457</v>
      </c>
    </row>
    <row r="1153" spans="4:32" x14ac:dyDescent="0.25">
      <c r="D1153">
        <v>2026</v>
      </c>
      <c r="E1153" t="s">
        <v>534</v>
      </c>
      <c r="F1153">
        <v>106.81817843217388</v>
      </c>
      <c r="G1153">
        <v>579.54211314101326</v>
      </c>
      <c r="H1153">
        <v>148.39809182362313</v>
      </c>
      <c r="I1153">
        <v>524.38716568038797</v>
      </c>
      <c r="J1153">
        <v>253.4361209696003</v>
      </c>
      <c r="K1153">
        <v>489.14368560114269</v>
      </c>
      <c r="L1153">
        <v>148.00154142542922</v>
      </c>
      <c r="M1153">
        <v>200.87179892136092</v>
      </c>
      <c r="N1153">
        <v>411.15334529705802</v>
      </c>
      <c r="O1153">
        <v>891.13385274475752</v>
      </c>
      <c r="P1153">
        <v>104.23784604863795</v>
      </c>
      <c r="Q1153">
        <v>287.14029168931461</v>
      </c>
      <c r="R1153">
        <v>473.24397890778482</v>
      </c>
      <c r="S1153">
        <v>221.02081800246827</v>
      </c>
      <c r="T1153">
        <v>301.75568404870558</v>
      </c>
      <c r="U1153">
        <v>140.90090251013379</v>
      </c>
      <c r="V1153">
        <v>185.7609110896376</v>
      </c>
      <c r="W1153">
        <v>557.09443164654772</v>
      </c>
      <c r="X1153">
        <v>93.724785482326098</v>
      </c>
      <c r="Y1153">
        <v>78.20396625742498</v>
      </c>
      <c r="Z1153">
        <v>464.1681301686084</v>
      </c>
      <c r="AA1153">
        <v>189.13220396147889</v>
      </c>
      <c r="AB1153">
        <v>286.34069963373048</v>
      </c>
      <c r="AC1153">
        <v>1099.3526086310405</v>
      </c>
      <c r="AD1153">
        <v>132.52634403892259</v>
      </c>
      <c r="AE1153">
        <v>199.55771003444437</v>
      </c>
      <c r="AF1153">
        <v>165.14763777000931</v>
      </c>
    </row>
    <row r="1154" spans="4:32" x14ac:dyDescent="0.25">
      <c r="D1154">
        <v>2026</v>
      </c>
      <c r="E1154" t="s">
        <v>535</v>
      </c>
      <c r="F1154">
        <v>29.648644635612229</v>
      </c>
      <c r="G1154">
        <v>266.98101168813832</v>
      </c>
      <c r="H1154">
        <v>101.54674319318354</v>
      </c>
      <c r="I1154">
        <v>265.319774132318</v>
      </c>
      <c r="J1154">
        <v>159.76191398336104</v>
      </c>
      <c r="K1154">
        <v>268.47784282510878</v>
      </c>
      <c r="L1154">
        <v>40.552706315815016</v>
      </c>
      <c r="M1154">
        <v>101.66425906145399</v>
      </c>
      <c r="N1154">
        <v>166.22779349345336</v>
      </c>
      <c r="O1154">
        <v>468.95323774246316</v>
      </c>
      <c r="P1154">
        <v>71.837383918577899</v>
      </c>
      <c r="Q1154">
        <v>123.28642761473363</v>
      </c>
      <c r="R1154">
        <v>240.66918917862154</v>
      </c>
      <c r="S1154">
        <v>106.38483585336904</v>
      </c>
      <c r="T1154">
        <v>142.57194901696121</v>
      </c>
      <c r="U1154">
        <v>44.312282836241877</v>
      </c>
      <c r="V1154">
        <v>115.4970962602729</v>
      </c>
      <c r="W1154">
        <v>232.88734147632621</v>
      </c>
      <c r="X1154">
        <v>34.132553609644731</v>
      </c>
      <c r="Y1154">
        <v>15.688202521199354</v>
      </c>
      <c r="Z1154">
        <v>198.53475847553389</v>
      </c>
      <c r="AA1154">
        <v>111.10765066485456</v>
      </c>
      <c r="AB1154">
        <v>110.95850855156385</v>
      </c>
      <c r="AC1154">
        <v>498.89822445500096</v>
      </c>
      <c r="AD1154">
        <v>92.813174392906191</v>
      </c>
      <c r="AE1154">
        <v>74.174371520067893</v>
      </c>
      <c r="AF1154">
        <v>71.79066219343197</v>
      </c>
    </row>
    <row r="1155" spans="4:32" x14ac:dyDescent="0.25">
      <c r="D1155">
        <v>2027</v>
      </c>
      <c r="E1155" t="s">
        <v>181</v>
      </c>
      <c r="F1155">
        <v>699.19327415396481</v>
      </c>
      <c r="G1155">
        <v>6401.7993921656707</v>
      </c>
      <c r="H1155">
        <v>1043.5839422499112</v>
      </c>
      <c r="I1155">
        <v>4359.0345085827721</v>
      </c>
      <c r="J1155">
        <v>1483.8846785074802</v>
      </c>
      <c r="K1155">
        <v>4225.3171866074526</v>
      </c>
      <c r="L1155">
        <v>1257.3392619301769</v>
      </c>
      <c r="M1155">
        <v>1797.4805711997567</v>
      </c>
      <c r="N1155">
        <v>3520.1824086544761</v>
      </c>
      <c r="O1155">
        <v>7674.9965216171749</v>
      </c>
      <c r="P1155">
        <v>955.83492621753896</v>
      </c>
      <c r="Q1155">
        <v>1138.4690536517087</v>
      </c>
      <c r="R1155">
        <v>3124.3264950826178</v>
      </c>
      <c r="S1155">
        <v>1021.4209383819777</v>
      </c>
      <c r="T1155">
        <v>2014.3446562356387</v>
      </c>
      <c r="U1155">
        <v>2638.6344734156723</v>
      </c>
      <c r="V1155">
        <v>986.80189139486083</v>
      </c>
      <c r="W1155">
        <v>3692.4489559253784</v>
      </c>
      <c r="X1155">
        <v>549.79779589056466</v>
      </c>
      <c r="Y1155">
        <v>674.30465519583515</v>
      </c>
      <c r="Z1155">
        <v>3532.6000940361969</v>
      </c>
      <c r="AA1155">
        <v>1763.0151186537112</v>
      </c>
      <c r="AB1155">
        <v>2784.1230648207847</v>
      </c>
      <c r="AC1155">
        <v>8755.3734509206952</v>
      </c>
      <c r="AD1155">
        <v>590.33399196571372</v>
      </c>
      <c r="AE1155">
        <v>1518.5795345554614</v>
      </c>
      <c r="AF1155">
        <v>1573.6998121939025</v>
      </c>
    </row>
    <row r="1156" spans="4:32" x14ac:dyDescent="0.25">
      <c r="D1156">
        <v>2027</v>
      </c>
      <c r="E1156" t="s">
        <v>533</v>
      </c>
      <c r="F1156">
        <v>194.55690466708123</v>
      </c>
      <c r="G1156">
        <v>1324.6249411826968</v>
      </c>
      <c r="H1156">
        <v>317.40136989097772</v>
      </c>
      <c r="I1156">
        <v>916.15033513223557</v>
      </c>
      <c r="J1156">
        <v>347.1663430808216</v>
      </c>
      <c r="K1156">
        <v>1094.8670395830004</v>
      </c>
      <c r="L1156">
        <v>280.60886553680461</v>
      </c>
      <c r="M1156">
        <v>422.28082018639003</v>
      </c>
      <c r="N1156">
        <v>776.17884278861322</v>
      </c>
      <c r="O1156">
        <v>1744.2394415640795</v>
      </c>
      <c r="P1156">
        <v>268.16274257485742</v>
      </c>
      <c r="Q1156">
        <v>336.5333922112934</v>
      </c>
      <c r="R1156">
        <v>967.21582471684678</v>
      </c>
      <c r="S1156">
        <v>299.63393802461815</v>
      </c>
      <c r="T1156">
        <v>455.35264049392356</v>
      </c>
      <c r="U1156">
        <v>418.17315231263149</v>
      </c>
      <c r="V1156">
        <v>179.33752620481636</v>
      </c>
      <c r="W1156">
        <v>1243.7495809442526</v>
      </c>
      <c r="X1156">
        <v>164.3003763301503</v>
      </c>
      <c r="Y1156">
        <v>164.17680974812183</v>
      </c>
      <c r="Z1156">
        <v>788.22818709711839</v>
      </c>
      <c r="AA1156">
        <v>378.02874232974955</v>
      </c>
      <c r="AB1156">
        <v>723.93528869701106</v>
      </c>
      <c r="AC1156">
        <v>2399.9686012398342</v>
      </c>
      <c r="AD1156">
        <v>190.38815500723859</v>
      </c>
      <c r="AE1156">
        <v>364.21424923168934</v>
      </c>
      <c r="AF1156">
        <v>446.75697890954348</v>
      </c>
    </row>
    <row r="1157" spans="4:32" x14ac:dyDescent="0.25">
      <c r="D1157">
        <v>2027</v>
      </c>
      <c r="E1157" t="s">
        <v>168</v>
      </c>
      <c r="F1157">
        <v>132.67516741835141</v>
      </c>
      <c r="G1157">
        <v>1255.9419597320671</v>
      </c>
      <c r="H1157">
        <v>226.13495441082682</v>
      </c>
      <c r="I1157">
        <v>678.62818291566714</v>
      </c>
      <c r="J1157">
        <v>242.37122528921336</v>
      </c>
      <c r="K1157">
        <v>1014.9451173090331</v>
      </c>
      <c r="L1157">
        <v>324.6374660052735</v>
      </c>
      <c r="M1157">
        <v>322.07974344858792</v>
      </c>
      <c r="N1157">
        <v>711.05809982850246</v>
      </c>
      <c r="O1157">
        <v>1710.6058369286204</v>
      </c>
      <c r="P1157">
        <v>220.84515121134143</v>
      </c>
      <c r="Q1157">
        <v>227.50077055840612</v>
      </c>
      <c r="R1157">
        <v>1257.7646802349982</v>
      </c>
      <c r="S1157">
        <v>185.02620627680679</v>
      </c>
      <c r="T1157">
        <v>411.11128563367703</v>
      </c>
      <c r="U1157">
        <v>420.33021888505351</v>
      </c>
      <c r="V1157">
        <v>229.96446294041894</v>
      </c>
      <c r="W1157">
        <v>1231.0450651171025</v>
      </c>
      <c r="X1157">
        <v>78.542978342784124</v>
      </c>
      <c r="Y1157">
        <v>139.94458112670711</v>
      </c>
      <c r="Z1157">
        <v>835.14582154425955</v>
      </c>
      <c r="AA1157">
        <v>461.15881879236139</v>
      </c>
      <c r="AB1157">
        <v>510.9383162866925</v>
      </c>
      <c r="AC1157">
        <v>1911.4680501904591</v>
      </c>
      <c r="AD1157">
        <v>190.88595258998225</v>
      </c>
      <c r="AE1157">
        <v>361.17854905326413</v>
      </c>
      <c r="AF1157">
        <v>347.73322428800168</v>
      </c>
    </row>
    <row r="1158" spans="4:32" x14ac:dyDescent="0.25">
      <c r="D1158">
        <v>2027</v>
      </c>
      <c r="E1158" t="s">
        <v>226</v>
      </c>
      <c r="F1158">
        <v>110.82151471605785</v>
      </c>
      <c r="G1158">
        <v>1721.9373643214235</v>
      </c>
      <c r="H1158">
        <v>255.63889931279081</v>
      </c>
      <c r="I1158">
        <v>746.04835450730445</v>
      </c>
      <c r="J1158">
        <v>278.46546895073499</v>
      </c>
      <c r="K1158">
        <v>1206.8545592679659</v>
      </c>
      <c r="L1158">
        <v>327.4174950077026</v>
      </c>
      <c r="M1158">
        <v>322.6357905267397</v>
      </c>
      <c r="N1158">
        <v>909.82003294084586</v>
      </c>
      <c r="O1158">
        <v>1859.0377052703686</v>
      </c>
      <c r="P1158">
        <v>159.41317413844644</v>
      </c>
      <c r="Q1158">
        <v>195.38795626935882</v>
      </c>
      <c r="R1158">
        <v>994.9722118773193</v>
      </c>
      <c r="S1158">
        <v>152.87133754883428</v>
      </c>
      <c r="T1158">
        <v>395.15261913887633</v>
      </c>
      <c r="U1158">
        <v>597.1391368468029</v>
      </c>
      <c r="V1158">
        <v>228.57940867029981</v>
      </c>
      <c r="W1158">
        <v>960.62146897582863</v>
      </c>
      <c r="X1158">
        <v>93.298729440878475</v>
      </c>
      <c r="Y1158">
        <v>135.50800968879696</v>
      </c>
      <c r="Z1158">
        <v>932.88960026289294</v>
      </c>
      <c r="AA1158">
        <v>425.0446711258727</v>
      </c>
      <c r="AB1158">
        <v>631.08902256466786</v>
      </c>
      <c r="AC1158">
        <v>2088.4445289299683</v>
      </c>
      <c r="AD1158">
        <v>141.68929607190327</v>
      </c>
      <c r="AE1158">
        <v>346.79077809826549</v>
      </c>
      <c r="AF1158">
        <v>305.78634094965736</v>
      </c>
    </row>
    <row r="1159" spans="4:32" x14ac:dyDescent="0.25">
      <c r="D1159">
        <v>2027</v>
      </c>
      <c r="E1159" t="s">
        <v>227</v>
      </c>
      <c r="F1159">
        <v>128.54522482750085</v>
      </c>
      <c r="G1159">
        <v>1961.893267117397</v>
      </c>
      <c r="H1159">
        <v>281.91010752665022</v>
      </c>
      <c r="I1159">
        <v>1089.1247683329427</v>
      </c>
      <c r="J1159">
        <v>341.66049120093834</v>
      </c>
      <c r="K1159">
        <v>1331.3501265625698</v>
      </c>
      <c r="L1159">
        <v>419.41883574307337</v>
      </c>
      <c r="M1159">
        <v>434.76761559004819</v>
      </c>
      <c r="N1159">
        <v>1042.4761404194928</v>
      </c>
      <c r="O1159">
        <v>2237.4003098397288</v>
      </c>
      <c r="P1159">
        <v>172.544943896577</v>
      </c>
      <c r="Q1159">
        <v>254.62640899431119</v>
      </c>
      <c r="R1159">
        <v>988.31669156409509</v>
      </c>
      <c r="S1159">
        <v>196.53597505543576</v>
      </c>
      <c r="T1159">
        <v>445.98685029831796</v>
      </c>
      <c r="U1159">
        <v>764.18640244598578</v>
      </c>
      <c r="V1159">
        <v>342.12292055062142</v>
      </c>
      <c r="W1159">
        <v>1066.421898062672</v>
      </c>
      <c r="X1159">
        <v>145.10556019619105</v>
      </c>
      <c r="Y1159">
        <v>137.56899781053508</v>
      </c>
      <c r="Z1159">
        <v>990.07181916210038</v>
      </c>
      <c r="AA1159">
        <v>467.82698599505085</v>
      </c>
      <c r="AB1159">
        <v>877.76955036885829</v>
      </c>
      <c r="AC1159">
        <v>2411.764917358913</v>
      </c>
      <c r="AD1159">
        <v>150.74675851231211</v>
      </c>
      <c r="AE1159">
        <v>357.10890103372753</v>
      </c>
      <c r="AF1159">
        <v>383.46526836936238</v>
      </c>
    </row>
    <row r="1160" spans="4:32" x14ac:dyDescent="0.25">
      <c r="D1160">
        <v>2027</v>
      </c>
      <c r="E1160" t="s">
        <v>228</v>
      </c>
      <c r="F1160">
        <v>199.81666487037546</v>
      </c>
      <c r="G1160">
        <v>2195.5261197122795</v>
      </c>
      <c r="H1160">
        <v>343.02291596377455</v>
      </c>
      <c r="I1160">
        <v>1293.8411517729508</v>
      </c>
      <c r="J1160">
        <v>473.07788829325631</v>
      </c>
      <c r="K1160">
        <v>1479.6867993585599</v>
      </c>
      <c r="L1160">
        <v>525.66890631021295</v>
      </c>
      <c r="M1160">
        <v>582.20900090522298</v>
      </c>
      <c r="N1160">
        <v>1231.5662592222075</v>
      </c>
      <c r="O1160">
        <v>2374.2966486056389</v>
      </c>
      <c r="P1160">
        <v>233.66014210501078</v>
      </c>
      <c r="Q1160">
        <v>302.92830616977631</v>
      </c>
      <c r="R1160">
        <v>1036.3410557565519</v>
      </c>
      <c r="S1160">
        <v>316.6635765928167</v>
      </c>
      <c r="T1160">
        <v>617.5487688358694</v>
      </c>
      <c r="U1160">
        <v>929.10274017504071</v>
      </c>
      <c r="V1160">
        <v>300.32237315147665</v>
      </c>
      <c r="W1160">
        <v>1136.0198996290371</v>
      </c>
      <c r="X1160">
        <v>174.81124690046835</v>
      </c>
      <c r="Y1160">
        <v>181.352549631035</v>
      </c>
      <c r="Z1160">
        <v>1084.1156835488489</v>
      </c>
      <c r="AA1160">
        <v>608.63403185025868</v>
      </c>
      <c r="AB1160">
        <v>887.20205907707179</v>
      </c>
      <c r="AC1160">
        <v>2930.9044241843412</v>
      </c>
      <c r="AD1160">
        <v>177.97447432758227</v>
      </c>
      <c r="AE1160">
        <v>469.14528930887548</v>
      </c>
      <c r="AF1160">
        <v>460.00855458260264</v>
      </c>
    </row>
    <row r="1161" spans="4:32" x14ac:dyDescent="0.25">
      <c r="D1161">
        <v>2027</v>
      </c>
      <c r="E1161" t="s">
        <v>229</v>
      </c>
      <c r="F1161">
        <v>260.33955135300204</v>
      </c>
      <c r="G1161">
        <v>2027.4333910401685</v>
      </c>
      <c r="H1161">
        <v>362.02937297058514</v>
      </c>
      <c r="I1161">
        <v>1300.6294952464666</v>
      </c>
      <c r="J1161">
        <v>499.13428344077153</v>
      </c>
      <c r="K1161">
        <v>1621.6993576982113</v>
      </c>
      <c r="L1161">
        <v>462.90698055129121</v>
      </c>
      <c r="M1161">
        <v>573.26370634186958</v>
      </c>
      <c r="N1161">
        <v>1176.9017048709347</v>
      </c>
      <c r="O1161">
        <v>2378.6952467916985</v>
      </c>
      <c r="P1161">
        <v>282.56265353516267</v>
      </c>
      <c r="Q1161">
        <v>406.90105879427449</v>
      </c>
      <c r="R1161">
        <v>1069.4468168230751</v>
      </c>
      <c r="S1161">
        <v>335.71458337464202</v>
      </c>
      <c r="T1161">
        <v>625.70209500007638</v>
      </c>
      <c r="U1161">
        <v>834.93177647476034</v>
      </c>
      <c r="V1161">
        <v>372.37414515516173</v>
      </c>
      <c r="W1161">
        <v>1143.1469226527722</v>
      </c>
      <c r="X1161">
        <v>170.90733934848453</v>
      </c>
      <c r="Y1161">
        <v>198.4978854832772</v>
      </c>
      <c r="Z1161">
        <v>1038.1571352081357</v>
      </c>
      <c r="AA1161">
        <v>613.24862430669191</v>
      </c>
      <c r="AB1161">
        <v>937.22248851882387</v>
      </c>
      <c r="AC1161">
        <v>3250.6228155847193</v>
      </c>
      <c r="AD1161">
        <v>192.99990493797864</v>
      </c>
      <c r="AE1161">
        <v>493.0532443259487</v>
      </c>
      <c r="AF1161">
        <v>586.08470312186853</v>
      </c>
    </row>
    <row r="1162" spans="4:32" x14ac:dyDescent="0.25">
      <c r="D1162">
        <v>2027</v>
      </c>
      <c r="E1162" t="s">
        <v>174</v>
      </c>
      <c r="F1162">
        <v>259.42325375043458</v>
      </c>
      <c r="G1162">
        <v>1930.0854153252667</v>
      </c>
      <c r="H1162">
        <v>426.08915358432239</v>
      </c>
      <c r="I1162">
        <v>1318.0086569922369</v>
      </c>
      <c r="J1162">
        <v>534.60568774513695</v>
      </c>
      <c r="K1162">
        <v>1584.1673599749965</v>
      </c>
      <c r="L1162">
        <v>458.022171979196</v>
      </c>
      <c r="M1162">
        <v>625.42349546695152</v>
      </c>
      <c r="N1162">
        <v>1230.0274111313595</v>
      </c>
      <c r="O1162">
        <v>2544.4209122497873</v>
      </c>
      <c r="P1162">
        <v>334.01883993701523</v>
      </c>
      <c r="Q1162">
        <v>434.09274409298308</v>
      </c>
      <c r="R1162">
        <v>1155.6419037849821</v>
      </c>
      <c r="S1162">
        <v>437.45117186823825</v>
      </c>
      <c r="T1162">
        <v>752.50384433986244</v>
      </c>
      <c r="U1162">
        <v>644.78510117385792</v>
      </c>
      <c r="V1162">
        <v>380.32756592927348</v>
      </c>
      <c r="W1162">
        <v>1186.1042092800863</v>
      </c>
      <c r="X1162">
        <v>219.96700809933324</v>
      </c>
      <c r="Y1162">
        <v>234.09162049429554</v>
      </c>
      <c r="Z1162">
        <v>1049.8877429768208</v>
      </c>
      <c r="AA1162">
        <v>522.8388112925328</v>
      </c>
      <c r="AB1162">
        <v>829.23747911821135</v>
      </c>
      <c r="AC1162">
        <v>3485.1353264351296</v>
      </c>
      <c r="AD1162">
        <v>285.6918273269298</v>
      </c>
      <c r="AE1162">
        <v>572.88478966955392</v>
      </c>
      <c r="AF1162">
        <v>592.14637699343325</v>
      </c>
    </row>
    <row r="1163" spans="4:32" x14ac:dyDescent="0.25">
      <c r="D1163">
        <v>2027</v>
      </c>
      <c r="E1163" t="s">
        <v>175</v>
      </c>
      <c r="F1163">
        <v>259.31687820752785</v>
      </c>
      <c r="G1163">
        <v>1831.8603200262921</v>
      </c>
      <c r="H1163">
        <v>424.97247411992942</v>
      </c>
      <c r="I1163">
        <v>1268.1563203470462</v>
      </c>
      <c r="J1163">
        <v>506.23162171310406</v>
      </c>
      <c r="K1163">
        <v>1504.3633083590951</v>
      </c>
      <c r="L1163">
        <v>532.41894562453513</v>
      </c>
      <c r="M1163">
        <v>620.19128280151835</v>
      </c>
      <c r="N1163">
        <v>1179.203264529049</v>
      </c>
      <c r="O1163">
        <v>2772.256949301157</v>
      </c>
      <c r="P1163">
        <v>358.67117749538829</v>
      </c>
      <c r="Q1163">
        <v>557.58080841339586</v>
      </c>
      <c r="R1163">
        <v>1180.0438692905436</v>
      </c>
      <c r="S1163">
        <v>469.51742217217014</v>
      </c>
      <c r="T1163">
        <v>811.2386141952328</v>
      </c>
      <c r="U1163">
        <v>577.6258758308287</v>
      </c>
      <c r="V1163">
        <v>398.14797456788841</v>
      </c>
      <c r="W1163">
        <v>1260.1252734569182</v>
      </c>
      <c r="X1163">
        <v>273.48930023855792</v>
      </c>
      <c r="Y1163">
        <v>275.0918370313392</v>
      </c>
      <c r="Z1163">
        <v>1184.9730650799652</v>
      </c>
      <c r="AA1163">
        <v>543.13404372921354</v>
      </c>
      <c r="AB1163">
        <v>937.67885317295179</v>
      </c>
      <c r="AC1163">
        <v>3542.102015623163</v>
      </c>
      <c r="AD1163">
        <v>305.29993092997398</v>
      </c>
      <c r="AE1163">
        <v>617.51020197045739</v>
      </c>
      <c r="AF1163">
        <v>551.51722394316914</v>
      </c>
    </row>
    <row r="1164" spans="4:32" x14ac:dyDescent="0.25">
      <c r="D1164">
        <v>2027</v>
      </c>
      <c r="E1164" t="s">
        <v>177</v>
      </c>
      <c r="F1164">
        <v>346.73466486851515</v>
      </c>
      <c r="G1164">
        <v>2074.3223711924065</v>
      </c>
      <c r="H1164">
        <v>562.83145415718673</v>
      </c>
      <c r="I1164">
        <v>1337.5739665948531</v>
      </c>
      <c r="J1164">
        <v>771.25394183494427</v>
      </c>
      <c r="K1164">
        <v>1674.7273391939732</v>
      </c>
      <c r="L1164">
        <v>668.85924673145485</v>
      </c>
      <c r="M1164">
        <v>787.52723928118348</v>
      </c>
      <c r="N1164">
        <v>1362.1823308723879</v>
      </c>
      <c r="O1164">
        <v>3654.4662043393746</v>
      </c>
      <c r="P1164">
        <v>451.52481366014405</v>
      </c>
      <c r="Q1164">
        <v>734.5867633924579</v>
      </c>
      <c r="R1164">
        <v>1367.4184176241779</v>
      </c>
      <c r="S1164">
        <v>548.48725174496792</v>
      </c>
      <c r="T1164">
        <v>1065.3682612337891</v>
      </c>
      <c r="U1164">
        <v>638.99272159112775</v>
      </c>
      <c r="V1164">
        <v>481.48534369299358</v>
      </c>
      <c r="W1164">
        <v>1755.4302259837925</v>
      </c>
      <c r="X1164">
        <v>317.91780667838236</v>
      </c>
      <c r="Y1164">
        <v>301.88611940917264</v>
      </c>
      <c r="Z1164">
        <v>1564.3598293224998</v>
      </c>
      <c r="AA1164">
        <v>689.80911637397594</v>
      </c>
      <c r="AB1164">
        <v>1129.2716797791377</v>
      </c>
      <c r="AC1164">
        <v>4096.5522352695989</v>
      </c>
      <c r="AD1164">
        <v>426.65639525798542</v>
      </c>
      <c r="AE1164">
        <v>730.71656616810526</v>
      </c>
      <c r="AF1164">
        <v>653.70074705868421</v>
      </c>
    </row>
    <row r="1165" spans="4:32" x14ac:dyDescent="0.25">
      <c r="D1165">
        <v>2027</v>
      </c>
      <c r="E1165" t="s">
        <v>178</v>
      </c>
      <c r="F1165">
        <v>401.04157543511855</v>
      </c>
      <c r="G1165">
        <v>2225.4532867220828</v>
      </c>
      <c r="H1165">
        <v>588.89312459642827</v>
      </c>
      <c r="I1165">
        <v>1386.3855214113626</v>
      </c>
      <c r="J1165">
        <v>872.52015344529173</v>
      </c>
      <c r="K1165">
        <v>1749.88393348562</v>
      </c>
      <c r="L1165">
        <v>682.80510077283293</v>
      </c>
      <c r="M1165">
        <v>739.64576253964867</v>
      </c>
      <c r="N1165">
        <v>1536.1702319693713</v>
      </c>
      <c r="O1165">
        <v>3996.6079534371406</v>
      </c>
      <c r="P1165">
        <v>529.06863600916893</v>
      </c>
      <c r="Q1165">
        <v>805.36477110010094</v>
      </c>
      <c r="R1165">
        <v>1419.460876334384</v>
      </c>
      <c r="S1165">
        <v>611.24087019427043</v>
      </c>
      <c r="T1165">
        <v>1160.8940023160942</v>
      </c>
      <c r="U1165">
        <v>615.88762077053593</v>
      </c>
      <c r="V1165">
        <v>497.60087777937872</v>
      </c>
      <c r="W1165">
        <v>2000.5644457883291</v>
      </c>
      <c r="X1165">
        <v>384.34771222306125</v>
      </c>
      <c r="Y1165">
        <v>340.08483241484777</v>
      </c>
      <c r="Z1165">
        <v>1649.4869222708235</v>
      </c>
      <c r="AA1165">
        <v>710.78444058757191</v>
      </c>
      <c r="AB1165">
        <v>1146.4449608898954</v>
      </c>
      <c r="AC1165">
        <v>3872.9477663342414</v>
      </c>
      <c r="AD1165">
        <v>444.96524963639791</v>
      </c>
      <c r="AE1165">
        <v>826.3926295831493</v>
      </c>
      <c r="AF1165">
        <v>737.26930319253393</v>
      </c>
    </row>
    <row r="1166" spans="4:32" x14ac:dyDescent="0.25">
      <c r="D1166">
        <v>2027</v>
      </c>
      <c r="E1166" t="s">
        <v>230</v>
      </c>
      <c r="F1166">
        <v>447.83500746907589</v>
      </c>
      <c r="G1166">
        <v>1858.7604843112515</v>
      </c>
      <c r="H1166">
        <v>557.54891993226056</v>
      </c>
      <c r="I1166">
        <v>1240.867942803055</v>
      </c>
      <c r="J1166">
        <v>825.81745737448955</v>
      </c>
      <c r="K1166">
        <v>1607.2985757535707</v>
      </c>
      <c r="L1166">
        <v>616.78750023558598</v>
      </c>
      <c r="M1166">
        <v>624.53879563731266</v>
      </c>
      <c r="N1166">
        <v>1264.5511179665564</v>
      </c>
      <c r="O1166">
        <v>3682.8519412109417</v>
      </c>
      <c r="P1166">
        <v>471.54853440080075</v>
      </c>
      <c r="Q1166">
        <v>785.38144449387846</v>
      </c>
      <c r="R1166">
        <v>1244.5961017538752</v>
      </c>
      <c r="S1166">
        <v>614.51063795773973</v>
      </c>
      <c r="T1166">
        <v>1109.8294729009201</v>
      </c>
      <c r="U1166">
        <v>577.40097885855914</v>
      </c>
      <c r="V1166">
        <v>508.74554683110995</v>
      </c>
      <c r="W1166">
        <v>1797.0521209404421</v>
      </c>
      <c r="X1166">
        <v>281.056181786308</v>
      </c>
      <c r="Y1166">
        <v>283.32320996338973</v>
      </c>
      <c r="Z1166">
        <v>1514.7082542761289</v>
      </c>
      <c r="AA1166">
        <v>610.16003974812782</v>
      </c>
      <c r="AB1166">
        <v>1101.3067147473648</v>
      </c>
      <c r="AC1166">
        <v>3538.8631458652808</v>
      </c>
      <c r="AD1166">
        <v>462.84947700798455</v>
      </c>
      <c r="AE1166">
        <v>771.22517394761655</v>
      </c>
      <c r="AF1166">
        <v>662.85273028564609</v>
      </c>
    </row>
    <row r="1167" spans="4:32" x14ac:dyDescent="0.25">
      <c r="D1167">
        <v>2027</v>
      </c>
      <c r="E1167" t="s">
        <v>231</v>
      </c>
      <c r="F1167">
        <v>394.50426444469264</v>
      </c>
      <c r="G1167">
        <v>1470.734762227346</v>
      </c>
      <c r="H1167">
        <v>434.66315831453676</v>
      </c>
      <c r="I1167">
        <v>1075.8458817692915</v>
      </c>
      <c r="J1167">
        <v>786.58296321475029</v>
      </c>
      <c r="K1167">
        <v>1323.332822180708</v>
      </c>
      <c r="L1167">
        <v>454.77542634031641</v>
      </c>
      <c r="M1167">
        <v>554.06337661278394</v>
      </c>
      <c r="N1167">
        <v>1104.1704373801633</v>
      </c>
      <c r="O1167">
        <v>2956.1562797672623</v>
      </c>
      <c r="P1167">
        <v>367.5565169404818</v>
      </c>
      <c r="Q1167">
        <v>608.44073661952507</v>
      </c>
      <c r="R1167">
        <v>1098.3391411646528</v>
      </c>
      <c r="S1167">
        <v>518.24255161330211</v>
      </c>
      <c r="T1167">
        <v>979.59024154991573</v>
      </c>
      <c r="U1167">
        <v>507.08854324270607</v>
      </c>
      <c r="V1167">
        <v>435.44526826903541</v>
      </c>
      <c r="W1167">
        <v>1546.7659901544032</v>
      </c>
      <c r="X1167">
        <v>242.15255216939227</v>
      </c>
      <c r="Y1167">
        <v>224.70597661060756</v>
      </c>
      <c r="Z1167">
        <v>1383.185597637834</v>
      </c>
      <c r="AA1167">
        <v>575.12093169871139</v>
      </c>
      <c r="AB1167">
        <v>909.09901225140595</v>
      </c>
      <c r="AC1167">
        <v>3002.1106743752921</v>
      </c>
      <c r="AD1167">
        <v>424.09204264499778</v>
      </c>
      <c r="AE1167">
        <v>628.2760345365607</v>
      </c>
      <c r="AF1167">
        <v>574.31461497086775</v>
      </c>
    </row>
    <row r="1168" spans="4:32" x14ac:dyDescent="0.25">
      <c r="D1168">
        <v>2027</v>
      </c>
      <c r="E1168" t="s">
        <v>232</v>
      </c>
      <c r="F1168">
        <v>281.3470482737111</v>
      </c>
      <c r="G1168">
        <v>1359.0892720673662</v>
      </c>
      <c r="H1168">
        <v>391.91669918044772</v>
      </c>
      <c r="I1168">
        <v>1105.1679259166583</v>
      </c>
      <c r="J1168">
        <v>701.27070463869336</v>
      </c>
      <c r="K1168">
        <v>1238.8166184282782</v>
      </c>
      <c r="L1168">
        <v>462.79008944347669</v>
      </c>
      <c r="M1168">
        <v>529.8964246903821</v>
      </c>
      <c r="N1168">
        <v>1059.5304291998177</v>
      </c>
      <c r="O1168">
        <v>2659.722228670902</v>
      </c>
      <c r="P1168">
        <v>283.86864347588488</v>
      </c>
      <c r="Q1168">
        <v>713.55255823662117</v>
      </c>
      <c r="R1168">
        <v>1002.7401744130597</v>
      </c>
      <c r="S1168">
        <v>565.52211836753042</v>
      </c>
      <c r="T1168">
        <v>794.40963128406588</v>
      </c>
      <c r="U1168">
        <v>393.32444130434561</v>
      </c>
      <c r="V1168">
        <v>467.03843151608521</v>
      </c>
      <c r="W1168">
        <v>1388.281134003621</v>
      </c>
      <c r="X1168">
        <v>245.9490642411873</v>
      </c>
      <c r="Y1168">
        <v>198.44058456885489</v>
      </c>
      <c r="Z1168">
        <v>1271.6119947304389</v>
      </c>
      <c r="AA1168">
        <v>527.28057550823212</v>
      </c>
      <c r="AB1168">
        <v>791.76310199761144</v>
      </c>
      <c r="AC1168">
        <v>2726.2417080663854</v>
      </c>
      <c r="AD1168">
        <v>362.17059976801312</v>
      </c>
      <c r="AE1168">
        <v>597.96620149641785</v>
      </c>
      <c r="AF1168">
        <v>575.4050003852675</v>
      </c>
    </row>
    <row r="1169" spans="4:32" x14ac:dyDescent="0.25">
      <c r="D1169">
        <v>2027</v>
      </c>
      <c r="E1169" t="s">
        <v>233</v>
      </c>
      <c r="F1169">
        <v>211.68063347902188</v>
      </c>
      <c r="G1169">
        <v>1103.5305846601138</v>
      </c>
      <c r="H1169">
        <v>343.99563335585094</v>
      </c>
      <c r="I1169">
        <v>956.41529864129359</v>
      </c>
      <c r="J1169">
        <v>526.82268446298997</v>
      </c>
      <c r="K1169">
        <v>928.73385963209637</v>
      </c>
      <c r="L1169">
        <v>357.28259107223352</v>
      </c>
      <c r="M1169">
        <v>424.36466191564506</v>
      </c>
      <c r="N1169">
        <v>805.96134524870979</v>
      </c>
      <c r="O1169">
        <v>1906.3382078467314</v>
      </c>
      <c r="P1169">
        <v>198.37781975959732</v>
      </c>
      <c r="Q1169">
        <v>562.34164308182721</v>
      </c>
      <c r="R1169">
        <v>931.03547183956539</v>
      </c>
      <c r="S1169">
        <v>433.54373769115182</v>
      </c>
      <c r="T1169">
        <v>680.27436608995652</v>
      </c>
      <c r="U1169">
        <v>278.2190506609428</v>
      </c>
      <c r="V1169">
        <v>390.31001237681295</v>
      </c>
      <c r="W1169">
        <v>1046.9485219377236</v>
      </c>
      <c r="X1169">
        <v>182.98526292604421</v>
      </c>
      <c r="Y1169">
        <v>136.46529365269598</v>
      </c>
      <c r="Z1169">
        <v>941.99284280826021</v>
      </c>
      <c r="AA1169">
        <v>398.29520565998592</v>
      </c>
      <c r="AB1169">
        <v>693.80219805111028</v>
      </c>
      <c r="AC1169">
        <v>2078.6461982246192</v>
      </c>
      <c r="AD1169">
        <v>334.35089532402588</v>
      </c>
      <c r="AE1169">
        <v>489.02777078087666</v>
      </c>
      <c r="AF1169">
        <v>391.50167590445636</v>
      </c>
    </row>
    <row r="1170" spans="4:32" x14ac:dyDescent="0.25">
      <c r="D1170">
        <v>2027</v>
      </c>
      <c r="E1170" t="s">
        <v>534</v>
      </c>
      <c r="F1170">
        <v>109.927022836704</v>
      </c>
      <c r="G1170">
        <v>596.40915096240826</v>
      </c>
      <c r="H1170">
        <v>152.7170811958465</v>
      </c>
      <c r="I1170">
        <v>539.64896970813618</v>
      </c>
      <c r="J1170">
        <v>260.81214514588265</v>
      </c>
      <c r="K1170">
        <v>503.37976069914606</v>
      </c>
      <c r="L1170">
        <v>152.59002078993927</v>
      </c>
      <c r="M1170">
        <v>210.13917473185256</v>
      </c>
      <c r="N1170">
        <v>423.90029794616527</v>
      </c>
      <c r="O1170">
        <v>923.01885016252243</v>
      </c>
      <c r="P1170">
        <v>109.04693970039082</v>
      </c>
      <c r="Q1170">
        <v>300.38773113929346</v>
      </c>
      <c r="R1170">
        <v>495.07745591222874</v>
      </c>
      <c r="S1170">
        <v>227.87310786893863</v>
      </c>
      <c r="T1170">
        <v>315.6774159296757</v>
      </c>
      <c r="U1170">
        <v>145.2692413624311</v>
      </c>
      <c r="V1170">
        <v>194.33113440227368</v>
      </c>
      <c r="W1170">
        <v>577.02741304972324</v>
      </c>
      <c r="X1170">
        <v>98.048850953370476</v>
      </c>
      <c r="Y1170">
        <v>80.62851725830653</v>
      </c>
      <c r="Z1170">
        <v>480.77618471198571</v>
      </c>
      <c r="AA1170">
        <v>197.85796447833354</v>
      </c>
      <c r="AB1170">
        <v>295.21809630699914</v>
      </c>
      <c r="AC1170">
        <v>1133.435745268948</v>
      </c>
      <c r="AD1170">
        <v>138.64054942561313</v>
      </c>
      <c r="AE1170">
        <v>208.76445933773667</v>
      </c>
      <c r="AF1170">
        <v>170.26769612012507</v>
      </c>
    </row>
    <row r="1171" spans="4:32" x14ac:dyDescent="0.25">
      <c r="D1171">
        <v>2027</v>
      </c>
      <c r="E1171" t="s">
        <v>535</v>
      </c>
      <c r="F1171">
        <v>31.004451051808775</v>
      </c>
      <c r="G1171">
        <v>279.18981829964326</v>
      </c>
      <c r="H1171">
        <v>106.19038635654795</v>
      </c>
      <c r="I1171">
        <v>277.45261381296694</v>
      </c>
      <c r="J1171">
        <v>167.06768565368918</v>
      </c>
      <c r="K1171">
        <v>280.75509820668094</v>
      </c>
      <c r="L1171">
        <v>42.93004877018042</v>
      </c>
      <c r="M1171">
        <v>104.99081702209865</v>
      </c>
      <c r="N1171">
        <v>175.97265213469666</v>
      </c>
      <c r="O1171">
        <v>493.96805712712614</v>
      </c>
      <c r="P1171">
        <v>74.187976187211646</v>
      </c>
      <c r="Q1171">
        <v>127.32048492265464</v>
      </c>
      <c r="R1171">
        <v>248.54412983657775</v>
      </c>
      <c r="S1171">
        <v>112.62148957520157</v>
      </c>
      <c r="T1171">
        <v>147.23704820073934</v>
      </c>
      <c r="U1171">
        <v>46.910024905933582</v>
      </c>
      <c r="V1171">
        <v>119.27627872363702</v>
      </c>
      <c r="W1171">
        <v>245.30997621928947</v>
      </c>
      <c r="X1171">
        <v>35.249405480454698</v>
      </c>
      <c r="Y1171">
        <v>16.60790020045842</v>
      </c>
      <c r="Z1171">
        <v>209.12496390571908</v>
      </c>
      <c r="AA1171">
        <v>114.74320600376947</v>
      </c>
      <c r="AB1171">
        <v>117.46328707357895</v>
      </c>
      <c r="AC1171">
        <v>528.14539528911735</v>
      </c>
      <c r="AD1171">
        <v>95.850115860632727</v>
      </c>
      <c r="AE1171">
        <v>76.601432400005493</v>
      </c>
      <c r="AF1171">
        <v>75.999283628714366</v>
      </c>
    </row>
    <row r="1172" spans="4:32" x14ac:dyDescent="0.25">
      <c r="D1172">
        <v>2028</v>
      </c>
      <c r="E1172" t="s">
        <v>181</v>
      </c>
      <c r="F1172">
        <v>699.84436214623508</v>
      </c>
      <c r="G1172">
        <v>6407.7607405756735</v>
      </c>
      <c r="H1172">
        <v>1044.5557264458437</v>
      </c>
      <c r="I1172">
        <v>4363.0936366255355</v>
      </c>
      <c r="J1172">
        <v>1485.2664702549182</v>
      </c>
      <c r="K1172">
        <v>4229.2517972300484</v>
      </c>
      <c r="L1172">
        <v>1255.5366230673699</v>
      </c>
      <c r="M1172">
        <v>1793.5315504803978</v>
      </c>
      <c r="N1172">
        <v>3515.135546756384</v>
      </c>
      <c r="O1172">
        <v>7654.9470573153312</v>
      </c>
      <c r="P1172">
        <v>953.734980333061</v>
      </c>
      <c r="Q1172">
        <v>1135.9678650696153</v>
      </c>
      <c r="R1172">
        <v>3117.4624264185054</v>
      </c>
      <c r="S1172">
        <v>1019.956534036578</v>
      </c>
      <c r="T1172">
        <v>2009.9191904415384</v>
      </c>
      <c r="U1172">
        <v>2634.8514808769519</v>
      </c>
      <c r="V1172">
        <v>984.63391184756597</v>
      </c>
      <c r="W1172">
        <v>3682.8031374133188</v>
      </c>
      <c r="X1172">
        <v>548.58990362056329</v>
      </c>
      <c r="Y1172">
        <v>673.33790913641292</v>
      </c>
      <c r="Z1172">
        <v>3523.3718501824596</v>
      </c>
      <c r="AA1172">
        <v>1759.1418176880939</v>
      </c>
      <c r="AB1172">
        <v>2780.1314862648273</v>
      </c>
      <c r="AC1172">
        <v>8742.8209307545858</v>
      </c>
      <c r="AD1172">
        <v>589.03704266736418</v>
      </c>
      <c r="AE1172">
        <v>1515.2432525716449</v>
      </c>
      <c r="AF1172">
        <v>1571.443609333031</v>
      </c>
    </row>
    <row r="1173" spans="4:32" x14ac:dyDescent="0.25">
      <c r="D1173">
        <v>2028</v>
      </c>
      <c r="E1173" t="s">
        <v>533</v>
      </c>
      <c r="F1173">
        <v>197.612747101363</v>
      </c>
      <c r="G1173">
        <v>1345.430397106765</v>
      </c>
      <c r="H1173">
        <v>322.38669064570354</v>
      </c>
      <c r="I1173">
        <v>930.54001240978653</v>
      </c>
      <c r="J1173">
        <v>352.61917265146133</v>
      </c>
      <c r="K1173">
        <v>1112.0637623884916</v>
      </c>
      <c r="L1173">
        <v>284.70908144181766</v>
      </c>
      <c r="M1173">
        <v>425.40000717870652</v>
      </c>
      <c r="N1173">
        <v>787.52025507880705</v>
      </c>
      <c r="O1173">
        <v>1782.8450127934891</v>
      </c>
      <c r="P1173">
        <v>270.14353284161456</v>
      </c>
      <c r="Q1173">
        <v>339.01920385436608</v>
      </c>
      <c r="R1173">
        <v>974.36018665563392</v>
      </c>
      <c r="S1173">
        <v>304.01214552002273</v>
      </c>
      <c r="T1173">
        <v>458.71611324771493</v>
      </c>
      <c r="U1173">
        <v>424.28343755569267</v>
      </c>
      <c r="V1173">
        <v>180.66220696754996</v>
      </c>
      <c r="W1173">
        <v>1271.2777183630667</v>
      </c>
      <c r="X1173">
        <v>165.51398483942501</v>
      </c>
      <c r="Y1173">
        <v>166.57573739880669</v>
      </c>
      <c r="Z1173">
        <v>805.67418602185285</v>
      </c>
      <c r="AA1173">
        <v>380.82106033101763</v>
      </c>
      <c r="AB1173">
        <v>734.51332577804669</v>
      </c>
      <c r="AC1173">
        <v>2435.0365931634351</v>
      </c>
      <c r="AD1173">
        <v>191.79446149382636</v>
      </c>
      <c r="AE1173">
        <v>366.90452616190458</v>
      </c>
      <c r="AF1173">
        <v>453.28492686691197</v>
      </c>
    </row>
    <row r="1174" spans="4:32" x14ac:dyDescent="0.25">
      <c r="D1174">
        <v>2028</v>
      </c>
      <c r="E1174" t="s">
        <v>168</v>
      </c>
      <c r="F1174">
        <v>137.22294258868939</v>
      </c>
      <c r="G1174">
        <v>1298.9925303173286</v>
      </c>
      <c r="H1174">
        <v>233.88629892258675</v>
      </c>
      <c r="I1174">
        <v>701.88987129495445</v>
      </c>
      <c r="J1174">
        <v>250.6791088353412</v>
      </c>
      <c r="K1174">
        <v>1049.7349147788145</v>
      </c>
      <c r="L1174">
        <v>334.38739260380316</v>
      </c>
      <c r="M1174">
        <v>330.36050573123964</v>
      </c>
      <c r="N1174">
        <v>732.41350395337724</v>
      </c>
      <c r="O1174">
        <v>1761.7292624273935</v>
      </c>
      <c r="P1174">
        <v>226.52314318586409</v>
      </c>
      <c r="Q1174">
        <v>233.34988040910048</v>
      </c>
      <c r="R1174">
        <v>1290.102169743102</v>
      </c>
      <c r="S1174">
        <v>190.58314938692206</v>
      </c>
      <c r="T1174">
        <v>421.68107431891679</v>
      </c>
      <c r="U1174">
        <v>432.95411233673116</v>
      </c>
      <c r="V1174">
        <v>235.87691502659385</v>
      </c>
      <c r="W1174">
        <v>1267.836264652085</v>
      </c>
      <c r="X1174">
        <v>80.562340770436691</v>
      </c>
      <c r="Y1174">
        <v>144.14757534865319</v>
      </c>
      <c r="Z1174">
        <v>860.1051162377637</v>
      </c>
      <c r="AA1174">
        <v>473.01534386307753</v>
      </c>
      <c r="AB1174">
        <v>526.28346773045928</v>
      </c>
      <c r="AC1174">
        <v>1968.8756976013372</v>
      </c>
      <c r="AD1174">
        <v>195.79368500298787</v>
      </c>
      <c r="AE1174">
        <v>370.46455280587378</v>
      </c>
      <c r="AF1174">
        <v>358.17679216818902</v>
      </c>
    </row>
    <row r="1175" spans="4:32" x14ac:dyDescent="0.25">
      <c r="D1175">
        <v>2028</v>
      </c>
      <c r="E1175" t="s">
        <v>226</v>
      </c>
      <c r="F1175">
        <v>109.49916551532583</v>
      </c>
      <c r="G1175">
        <v>1701.3907899197375</v>
      </c>
      <c r="H1175">
        <v>252.58855394394791</v>
      </c>
      <c r="I1175">
        <v>737.14632453760191</v>
      </c>
      <c r="J1175">
        <v>275.14275141486723</v>
      </c>
      <c r="K1175">
        <v>1192.4540778638207</v>
      </c>
      <c r="L1175">
        <v>323.13663716279774</v>
      </c>
      <c r="M1175">
        <v>318.74012961620218</v>
      </c>
      <c r="N1175">
        <v>897.9244858645518</v>
      </c>
      <c r="O1175">
        <v>1820.5773913773044</v>
      </c>
      <c r="P1175">
        <v>157.48834220922379</v>
      </c>
      <c r="Q1175">
        <v>193.02874738436296</v>
      </c>
      <c r="R1175">
        <v>982.95843514612227</v>
      </c>
      <c r="S1175">
        <v>150.87260359421884</v>
      </c>
      <c r="T1175">
        <v>390.38135489208395</v>
      </c>
      <c r="U1175">
        <v>589.33177225130316</v>
      </c>
      <c r="V1175">
        <v>225.81943010171983</v>
      </c>
      <c r="W1175">
        <v>940.7478520370837</v>
      </c>
      <c r="X1175">
        <v>92.17219536140685</v>
      </c>
      <c r="Y1175">
        <v>133.73629456920605</v>
      </c>
      <c r="Z1175">
        <v>913.58970830698024</v>
      </c>
      <c r="AA1175">
        <v>419.91247575525369</v>
      </c>
      <c r="AB1175">
        <v>622.83777626820552</v>
      </c>
      <c r="AC1175">
        <v>2061.1389197867911</v>
      </c>
      <c r="AD1175">
        <v>139.97847083689842</v>
      </c>
      <c r="AE1175">
        <v>342.60345816030491</v>
      </c>
      <c r="AF1175">
        <v>301.78830212620267</v>
      </c>
    </row>
    <row r="1176" spans="4:32" x14ac:dyDescent="0.25">
      <c r="D1176">
        <v>2028</v>
      </c>
      <c r="E1176" t="s">
        <v>227</v>
      </c>
      <c r="F1176">
        <v>127.88846446572961</v>
      </c>
      <c r="G1176">
        <v>1951.8696063116561</v>
      </c>
      <c r="H1176">
        <v>280.46977876722235</v>
      </c>
      <c r="I1176">
        <v>1083.560236645171</v>
      </c>
      <c r="J1176">
        <v>339.9148871296461</v>
      </c>
      <c r="K1176">
        <v>1324.5480225409012</v>
      </c>
      <c r="L1176">
        <v>416.39328602732843</v>
      </c>
      <c r="M1176">
        <v>430.17432717516164</v>
      </c>
      <c r="N1176">
        <v>1034.9560599616634</v>
      </c>
      <c r="O1176">
        <v>2221.7584877917766</v>
      </c>
      <c r="P1176">
        <v>170.72201904332687</v>
      </c>
      <c r="Q1176">
        <v>251.93629939870468</v>
      </c>
      <c r="R1176">
        <v>977.87519719603051</v>
      </c>
      <c r="S1176">
        <v>195.11822908699557</v>
      </c>
      <c r="T1176">
        <v>441.27503148015046</v>
      </c>
      <c r="U1176">
        <v>758.6738127488627</v>
      </c>
      <c r="V1176">
        <v>338.50841663845767</v>
      </c>
      <c r="W1176">
        <v>1058.966467988681</v>
      </c>
      <c r="X1176">
        <v>143.5725304472291</v>
      </c>
      <c r="Y1176">
        <v>136.57662024722521</v>
      </c>
      <c r="Z1176">
        <v>983.15015782956266</v>
      </c>
      <c r="AA1176">
        <v>462.88442772279768</v>
      </c>
      <c r="AB1176">
        <v>871.43760915095152</v>
      </c>
      <c r="AC1176">
        <v>2394.3672374306111</v>
      </c>
      <c r="AD1176">
        <v>149.15412991113035</v>
      </c>
      <c r="AE1176">
        <v>353.33607132159511</v>
      </c>
      <c r="AF1176">
        <v>380.69907587908597</v>
      </c>
    </row>
    <row r="1177" spans="4:32" x14ac:dyDescent="0.25">
      <c r="D1177">
        <v>2028</v>
      </c>
      <c r="E1177" t="s">
        <v>228</v>
      </c>
      <c r="F1177">
        <v>198.5185063552729</v>
      </c>
      <c r="G1177">
        <v>2181.2623398154246</v>
      </c>
      <c r="H1177">
        <v>340.794382525272</v>
      </c>
      <c r="I1177">
        <v>1285.4353918757281</v>
      </c>
      <c r="J1177">
        <v>470.00442047517896</v>
      </c>
      <c r="K1177">
        <v>1470.0736471246444</v>
      </c>
      <c r="L1177">
        <v>522.26622464644004</v>
      </c>
      <c r="M1177">
        <v>580.70017875811482</v>
      </c>
      <c r="N1177">
        <v>1223.5942679598904</v>
      </c>
      <c r="O1177">
        <v>2379.2138525606456</v>
      </c>
      <c r="P1177">
        <v>233.05460080153327</v>
      </c>
      <c r="Q1177">
        <v>302.14325314478998</v>
      </c>
      <c r="R1177">
        <v>1033.655328922285</v>
      </c>
      <c r="S1177">
        <v>314.61379709716351</v>
      </c>
      <c r="T1177">
        <v>615.94836200964346</v>
      </c>
      <c r="U1177">
        <v>923.08861071102956</v>
      </c>
      <c r="V1177">
        <v>299.54407352509077</v>
      </c>
      <c r="W1177">
        <v>1138.3726138725176</v>
      </c>
      <c r="X1177">
        <v>174.35821529072524</v>
      </c>
      <c r="Y1177">
        <v>180.17864531997455</v>
      </c>
      <c r="Z1177">
        <v>1086.3609033826731</v>
      </c>
      <c r="AA1177">
        <v>607.05672798633418</v>
      </c>
      <c r="AB1177">
        <v>881.45915486066451</v>
      </c>
      <c r="AC1177">
        <v>2911.9325302360289</v>
      </c>
      <c r="AD1177">
        <v>177.51324506443473</v>
      </c>
      <c r="AE1177">
        <v>467.92947711493804</v>
      </c>
      <c r="AF1177">
        <v>457.03089572725241</v>
      </c>
    </row>
    <row r="1178" spans="4:32" x14ac:dyDescent="0.25">
      <c r="D1178">
        <v>2028</v>
      </c>
      <c r="E1178" t="s">
        <v>229</v>
      </c>
      <c r="F1178">
        <v>262.5490925071195</v>
      </c>
      <c r="G1178">
        <v>2044.6405249214936</v>
      </c>
      <c r="H1178">
        <v>365.10197102347655</v>
      </c>
      <c r="I1178">
        <v>1311.6681345199493</v>
      </c>
      <c r="J1178">
        <v>503.3705116087994</v>
      </c>
      <c r="K1178">
        <v>1635.4629654628322</v>
      </c>
      <c r="L1178">
        <v>471.6150258659178</v>
      </c>
      <c r="M1178">
        <v>579.12765035086409</v>
      </c>
      <c r="N1178">
        <v>1199.0411709137065</v>
      </c>
      <c r="O1178">
        <v>2427.4913374156713</v>
      </c>
      <c r="P1178">
        <v>285.45300148678234</v>
      </c>
      <c r="Q1178">
        <v>411.06327070403609</v>
      </c>
      <c r="R1178">
        <v>1080.3862434518178</v>
      </c>
      <c r="S1178">
        <v>342.02992949736796</v>
      </c>
      <c r="T1178">
        <v>632.10243399031924</v>
      </c>
      <c r="U1178">
        <v>850.6382230172278</v>
      </c>
      <c r="V1178">
        <v>376.1831794851405</v>
      </c>
      <c r="W1178">
        <v>1166.5972157954166</v>
      </c>
      <c r="X1178">
        <v>172.65555933446785</v>
      </c>
      <c r="Y1178">
        <v>202.2319587512745</v>
      </c>
      <c r="Z1178">
        <v>1059.4536883163432</v>
      </c>
      <c r="AA1178">
        <v>619.52157610312543</v>
      </c>
      <c r="AB1178">
        <v>954.85319240276465</v>
      </c>
      <c r="AC1178">
        <v>3311.7724027980285</v>
      </c>
      <c r="AD1178">
        <v>194.97411091644443</v>
      </c>
      <c r="AE1178">
        <v>498.09671138342236</v>
      </c>
      <c r="AF1178">
        <v>597.10992496431425</v>
      </c>
    </row>
    <row r="1179" spans="4:32" x14ac:dyDescent="0.25">
      <c r="D1179">
        <v>2028</v>
      </c>
      <c r="E1179" t="s">
        <v>174</v>
      </c>
      <c r="F1179">
        <v>266.57058537587244</v>
      </c>
      <c r="G1179">
        <v>1983.2609126229047</v>
      </c>
      <c r="H1179">
        <v>437.8282727212636</v>
      </c>
      <c r="I1179">
        <v>1354.3209182122114</v>
      </c>
      <c r="J1179">
        <v>549.33452983589109</v>
      </c>
      <c r="K1179">
        <v>1627.8125201842199</v>
      </c>
      <c r="L1179">
        <v>465.90797329379797</v>
      </c>
      <c r="M1179">
        <v>634.5068330260749</v>
      </c>
      <c r="N1179">
        <v>1251.2048832475712</v>
      </c>
      <c r="O1179">
        <v>2594.9242880278885</v>
      </c>
      <c r="P1179">
        <v>338.86996225052769</v>
      </c>
      <c r="Q1179">
        <v>440.39728966113256</v>
      </c>
      <c r="R1179">
        <v>1172.4258679078998</v>
      </c>
      <c r="S1179">
        <v>444.98280076577868</v>
      </c>
      <c r="T1179">
        <v>763.43283322854131</v>
      </c>
      <c r="U1179">
        <v>655.88641353282276</v>
      </c>
      <c r="V1179">
        <v>385.85125298198977</v>
      </c>
      <c r="W1179">
        <v>1209.6468025298384</v>
      </c>
      <c r="X1179">
        <v>223.16169873842557</v>
      </c>
      <c r="Y1179">
        <v>238.12199308664043</v>
      </c>
      <c r="Z1179">
        <v>1070.7266202840735</v>
      </c>
      <c r="AA1179">
        <v>530.43226028573883</v>
      </c>
      <c r="AB1179">
        <v>843.51452159126586</v>
      </c>
      <c r="AC1179">
        <v>3545.1391568610861</v>
      </c>
      <c r="AD1179">
        <v>289.84107231740745</v>
      </c>
      <c r="AE1179">
        <v>581.2050813835242</v>
      </c>
      <c r="AF1179">
        <v>602.34140457900548</v>
      </c>
    </row>
    <row r="1180" spans="4:32" x14ac:dyDescent="0.25">
      <c r="D1180">
        <v>2028</v>
      </c>
      <c r="E1180" t="s">
        <v>175</v>
      </c>
      <c r="F1180">
        <v>253.24400395920105</v>
      </c>
      <c r="G1180">
        <v>1788.960461594723</v>
      </c>
      <c r="H1180">
        <v>415.02015473304681</v>
      </c>
      <c r="I1180">
        <v>1238.4576986687257</v>
      </c>
      <c r="J1180">
        <v>494.37631557013128</v>
      </c>
      <c r="K1180">
        <v>1469.1330169156263</v>
      </c>
      <c r="L1180">
        <v>518.37953183059392</v>
      </c>
      <c r="M1180">
        <v>595.30443549317829</v>
      </c>
      <c r="N1180">
        <v>1148.1087238220687</v>
      </c>
      <c r="O1180">
        <v>2670.8618350526735</v>
      </c>
      <c r="P1180">
        <v>344.27852949184171</v>
      </c>
      <c r="Q1180">
        <v>535.2063751927891</v>
      </c>
      <c r="R1180">
        <v>1132.6914275414144</v>
      </c>
      <c r="S1180">
        <v>457.13666557529984</v>
      </c>
      <c r="T1180">
        <v>778.68547763564106</v>
      </c>
      <c r="U1180">
        <v>562.39439551721193</v>
      </c>
      <c r="V1180">
        <v>382.17121364916545</v>
      </c>
      <c r="W1180">
        <v>1214.0362750681597</v>
      </c>
      <c r="X1180">
        <v>262.51480471718179</v>
      </c>
      <c r="Y1180">
        <v>267.83791009437027</v>
      </c>
      <c r="Z1180">
        <v>1141.6327537334837</v>
      </c>
      <c r="AA1180">
        <v>521.33932589120718</v>
      </c>
      <c r="AB1180">
        <v>912.95309625969765</v>
      </c>
      <c r="AC1180">
        <v>3448.699937604782</v>
      </c>
      <c r="AD1180">
        <v>293.04894808806802</v>
      </c>
      <c r="AE1180">
        <v>592.73094025887463</v>
      </c>
      <c r="AF1180">
        <v>536.97420554561506</v>
      </c>
    </row>
    <row r="1181" spans="4:32" x14ac:dyDescent="0.25">
      <c r="D1181">
        <v>2028</v>
      </c>
      <c r="E1181" t="s">
        <v>177</v>
      </c>
      <c r="F1181">
        <v>341.10835439350166</v>
      </c>
      <c r="G1181">
        <v>2040.6632569817743</v>
      </c>
      <c r="H1181">
        <v>553.69863639466951</v>
      </c>
      <c r="I1181">
        <v>1315.869743793214</v>
      </c>
      <c r="J1181">
        <v>758.73914429231354</v>
      </c>
      <c r="K1181">
        <v>1647.5522773210232</v>
      </c>
      <c r="L1181">
        <v>661.73610038406332</v>
      </c>
      <c r="M1181">
        <v>776.37748520012553</v>
      </c>
      <c r="N1181">
        <v>1347.6755057936418</v>
      </c>
      <c r="O1181">
        <v>3544.3352042057481</v>
      </c>
      <c r="P1181">
        <v>445.13215778401042</v>
      </c>
      <c r="Q1181">
        <v>724.18653676600866</v>
      </c>
      <c r="R1181">
        <v>1348.0586058971128</v>
      </c>
      <c r="S1181">
        <v>542.6460303176641</v>
      </c>
      <c r="T1181">
        <v>1050.2848539228708</v>
      </c>
      <c r="U1181">
        <v>632.18764459913814</v>
      </c>
      <c r="V1181">
        <v>474.66850878489487</v>
      </c>
      <c r="W1181">
        <v>1702.5285775233874</v>
      </c>
      <c r="X1181">
        <v>313.41674920932422</v>
      </c>
      <c r="Y1181">
        <v>298.67112459627884</v>
      </c>
      <c r="Z1181">
        <v>1517.2162786809363</v>
      </c>
      <c r="AA1181">
        <v>680.04284845737425</v>
      </c>
      <c r="AB1181">
        <v>1117.2452818780241</v>
      </c>
      <c r="AC1181">
        <v>4052.9252072601084</v>
      </c>
      <c r="AD1181">
        <v>420.61582466314576</v>
      </c>
      <c r="AE1181">
        <v>720.3711335159395</v>
      </c>
      <c r="AF1181">
        <v>646.73903409522745</v>
      </c>
    </row>
    <row r="1182" spans="4:32" x14ac:dyDescent="0.25">
      <c r="D1182">
        <v>2028</v>
      </c>
      <c r="E1182" t="s">
        <v>178</v>
      </c>
      <c r="F1182">
        <v>404.60529756167784</v>
      </c>
      <c r="G1182">
        <v>2245.2290346876416</v>
      </c>
      <c r="H1182">
        <v>594.1261268257507</v>
      </c>
      <c r="I1182">
        <v>1398.7051736898941</v>
      </c>
      <c r="J1182">
        <v>880.27351261591707</v>
      </c>
      <c r="K1182">
        <v>1765.4336930982172</v>
      </c>
      <c r="L1182">
        <v>683.50205039374134</v>
      </c>
      <c r="M1182">
        <v>747.24196528480263</v>
      </c>
      <c r="N1182">
        <v>1537.7382244457162</v>
      </c>
      <c r="O1182">
        <v>4001.4880253707961</v>
      </c>
      <c r="P1182">
        <v>534.50220005938172</v>
      </c>
      <c r="Q1182">
        <v>813.63591168512244</v>
      </c>
      <c r="R1182">
        <v>1434.0388177646535</v>
      </c>
      <c r="S1182">
        <v>611.86477310929467</v>
      </c>
      <c r="T1182">
        <v>1172.8164476998782</v>
      </c>
      <c r="U1182">
        <v>616.51626669502059</v>
      </c>
      <c r="V1182">
        <v>502.71126621829859</v>
      </c>
      <c r="W1182">
        <v>2003.0072419087151</v>
      </c>
      <c r="X1182">
        <v>388.29498441003057</v>
      </c>
      <c r="Y1182">
        <v>340.43196221039256</v>
      </c>
      <c r="Z1182">
        <v>1651.5010339695662</v>
      </c>
      <c r="AA1182">
        <v>718.08423596565274</v>
      </c>
      <c r="AB1182">
        <v>1147.6151548148971</v>
      </c>
      <c r="AC1182">
        <v>3876.900943418726</v>
      </c>
      <c r="AD1182">
        <v>449.53506727339806</v>
      </c>
      <c r="AE1182">
        <v>834.87972743369369</v>
      </c>
      <c r="AF1182">
        <v>738.02184525876305</v>
      </c>
    </row>
    <row r="1183" spans="4:32" x14ac:dyDescent="0.25">
      <c r="D1183">
        <v>2028</v>
      </c>
      <c r="E1183" t="s">
        <v>230</v>
      </c>
      <c r="F1183">
        <v>459.34546171297751</v>
      </c>
      <c r="G1183">
        <v>1906.5351717479286</v>
      </c>
      <c r="H1183">
        <v>571.87928987784869</v>
      </c>
      <c r="I1183">
        <v>1272.7612817340121</v>
      </c>
      <c r="J1183">
        <v>847.04298440651962</v>
      </c>
      <c r="K1183">
        <v>1648.6100775431607</v>
      </c>
      <c r="L1183">
        <v>634.75419496685652</v>
      </c>
      <c r="M1183">
        <v>636.61757990219508</v>
      </c>
      <c r="N1183">
        <v>1301.3868254021222</v>
      </c>
      <c r="O1183">
        <v>3797.0034831389421</v>
      </c>
      <c r="P1183">
        <v>480.66843705094198</v>
      </c>
      <c r="Q1183">
        <v>800.57097811444851</v>
      </c>
      <c r="R1183">
        <v>1268.6669968127774</v>
      </c>
      <c r="S1183">
        <v>632.41100889114534</v>
      </c>
      <c r="T1183">
        <v>1131.2939373467179</v>
      </c>
      <c r="U1183">
        <v>594.22036498542798</v>
      </c>
      <c r="V1183">
        <v>518.58485184917834</v>
      </c>
      <c r="W1183">
        <v>1852.752505806548</v>
      </c>
      <c r="X1183">
        <v>286.49190012730259</v>
      </c>
      <c r="Y1183">
        <v>291.57626571071211</v>
      </c>
      <c r="Z1183">
        <v>1561.6572724709349</v>
      </c>
      <c r="AA1183">
        <v>621.9607341784058</v>
      </c>
      <c r="AB1183">
        <v>1133.3871987743703</v>
      </c>
      <c r="AC1183">
        <v>3641.9483637291642</v>
      </c>
      <c r="AD1183">
        <v>471.80113704727495</v>
      </c>
      <c r="AE1183">
        <v>786.14092067277181</v>
      </c>
      <c r="AF1183">
        <v>682.16128088416269</v>
      </c>
    </row>
    <row r="1184" spans="4:32" x14ac:dyDescent="0.25">
      <c r="D1184">
        <v>2028</v>
      </c>
      <c r="E1184" t="s">
        <v>231</v>
      </c>
      <c r="F1184">
        <v>400.94746675719614</v>
      </c>
      <c r="G1184">
        <v>1494.7553938785688</v>
      </c>
      <c r="H1184">
        <v>441.7622518332202</v>
      </c>
      <c r="I1184">
        <v>1093.4170294045919</v>
      </c>
      <c r="J1184">
        <v>799.42975252562144</v>
      </c>
      <c r="K1184">
        <v>1344.9460260635317</v>
      </c>
      <c r="L1184">
        <v>466.54150107489806</v>
      </c>
      <c r="M1184">
        <v>560.75198491091714</v>
      </c>
      <c r="N1184">
        <v>1132.737838197042</v>
      </c>
      <c r="O1184">
        <v>3000.7111094157963</v>
      </c>
      <c r="P1184">
        <v>371.99362950379629</v>
      </c>
      <c r="Q1184">
        <v>615.78578401239724</v>
      </c>
      <c r="R1184">
        <v>1111.5982024992418</v>
      </c>
      <c r="S1184">
        <v>531.65066524422502</v>
      </c>
      <c r="T1184">
        <v>991.4157757666992</v>
      </c>
      <c r="U1184">
        <v>520.2080773056108</v>
      </c>
      <c r="V1184">
        <v>440.70192835101471</v>
      </c>
      <c r="W1184">
        <v>1570.0786599442768</v>
      </c>
      <c r="X1184">
        <v>245.0757982062554</v>
      </c>
      <c r="Y1184">
        <v>230.51963135308938</v>
      </c>
      <c r="Z1184">
        <v>1404.0328035507473</v>
      </c>
      <c r="AA1184">
        <v>582.06374509978275</v>
      </c>
      <c r="AB1184">
        <v>932.61947158088606</v>
      </c>
      <c r="AC1184">
        <v>3079.7821062739722</v>
      </c>
      <c r="AD1184">
        <v>429.21164750491255</v>
      </c>
      <c r="AE1184">
        <v>635.8605320426218</v>
      </c>
      <c r="AF1184">
        <v>589.17344042519869</v>
      </c>
    </row>
    <row r="1185" spans="4:32" x14ac:dyDescent="0.25">
      <c r="D1185">
        <v>2028</v>
      </c>
      <c r="E1185" t="s">
        <v>232</v>
      </c>
      <c r="F1185">
        <v>279.34828024622573</v>
      </c>
      <c r="G1185">
        <v>1349.4339222061378</v>
      </c>
      <c r="H1185">
        <v>389.13241346440435</v>
      </c>
      <c r="I1185">
        <v>1097.3165042334442</v>
      </c>
      <c r="J1185">
        <v>696.28868164735809</v>
      </c>
      <c r="K1185">
        <v>1230.0157190976299</v>
      </c>
      <c r="L1185">
        <v>450.01344745179125</v>
      </c>
      <c r="M1185">
        <v>521.72366800829207</v>
      </c>
      <c r="N1185">
        <v>1030.2790660397684</v>
      </c>
      <c r="O1185">
        <v>2614.1640091603804</v>
      </c>
      <c r="P1185">
        <v>279.49044946531205</v>
      </c>
      <c r="Q1185">
        <v>702.54721612328603</v>
      </c>
      <c r="R1185">
        <v>987.27460212575284</v>
      </c>
      <c r="S1185">
        <v>549.90926534932862</v>
      </c>
      <c r="T1185">
        <v>782.15720548936997</v>
      </c>
      <c r="U1185">
        <v>382.46559690003158</v>
      </c>
      <c r="V1185">
        <v>459.83515313164202</v>
      </c>
      <c r="W1185">
        <v>1364.5013513017036</v>
      </c>
      <c r="X1185">
        <v>242.15571564593031</v>
      </c>
      <c r="Y1185">
        <v>192.96206555236958</v>
      </c>
      <c r="Z1185">
        <v>1249.8306305850967</v>
      </c>
      <c r="AA1185">
        <v>519.14816387828171</v>
      </c>
      <c r="AB1185">
        <v>769.90422055826434</v>
      </c>
      <c r="AC1185">
        <v>2650.9760204872664</v>
      </c>
      <c r="AD1185">
        <v>356.58473043318969</v>
      </c>
      <c r="AE1185">
        <v>588.74358356349001</v>
      </c>
      <c r="AF1185">
        <v>559.51930218678422</v>
      </c>
    </row>
    <row r="1186" spans="4:32" x14ac:dyDescent="0.25">
      <c r="D1186">
        <v>2028</v>
      </c>
      <c r="E1186" t="s">
        <v>233</v>
      </c>
      <c r="F1186">
        <v>220.9132792851583</v>
      </c>
      <c r="G1186">
        <v>1151.6620875612293</v>
      </c>
      <c r="H1186">
        <v>358.99931975565988</v>
      </c>
      <c r="I1186">
        <v>998.13023283625569</v>
      </c>
      <c r="J1186">
        <v>549.80054109703474</v>
      </c>
      <c r="K1186">
        <v>969.24144236757115</v>
      </c>
      <c r="L1186">
        <v>374.88383834572232</v>
      </c>
      <c r="M1186">
        <v>444.52688294969499</v>
      </c>
      <c r="N1186">
        <v>845.66640025299409</v>
      </c>
      <c r="O1186">
        <v>2027.2382643810618</v>
      </c>
      <c r="P1186">
        <v>207.80305661176712</v>
      </c>
      <c r="Q1186">
        <v>589.05936376404657</v>
      </c>
      <c r="R1186">
        <v>975.27040622131108</v>
      </c>
      <c r="S1186">
        <v>454.90193067803534</v>
      </c>
      <c r="T1186">
        <v>712.59525273256372</v>
      </c>
      <c r="U1186">
        <v>291.92529448374501</v>
      </c>
      <c r="V1186">
        <v>408.85424437252129</v>
      </c>
      <c r="W1186">
        <v>1113.3460451945102</v>
      </c>
      <c r="X1186">
        <v>191.67917561055992</v>
      </c>
      <c r="Y1186">
        <v>143.18814955961798</v>
      </c>
      <c r="Z1186">
        <v>1001.7340720831496</v>
      </c>
      <c r="AA1186">
        <v>417.21882653140358</v>
      </c>
      <c r="AB1186">
        <v>727.9818204338834</v>
      </c>
      <c r="AC1186">
        <v>2181.0490766275361</v>
      </c>
      <c r="AD1186">
        <v>350.23642317176052</v>
      </c>
      <c r="AE1186">
        <v>512.26223606779229</v>
      </c>
      <c r="AF1186">
        <v>410.78869961557371</v>
      </c>
    </row>
    <row r="1187" spans="4:32" x14ac:dyDescent="0.25">
      <c r="D1187">
        <v>2028</v>
      </c>
      <c r="E1187" t="s">
        <v>534</v>
      </c>
      <c r="F1187">
        <v>115.93342274010995</v>
      </c>
      <c r="G1187">
        <v>628.99687847734765</v>
      </c>
      <c r="H1187">
        <v>161.06152497384079</v>
      </c>
      <c r="I1187">
        <v>569.13532743787357</v>
      </c>
      <c r="J1187">
        <v>275.06289080410374</v>
      </c>
      <c r="K1187">
        <v>530.88437301391104</v>
      </c>
      <c r="L1187">
        <v>162.77720088185649</v>
      </c>
      <c r="M1187">
        <v>223.94339726752554</v>
      </c>
      <c r="N1187">
        <v>452.20063275075734</v>
      </c>
      <c r="O1187">
        <v>980.90204463076202</v>
      </c>
      <c r="P1187">
        <v>116.21032665277203</v>
      </c>
      <c r="Q1187">
        <v>320.12045871340712</v>
      </c>
      <c r="R1187">
        <v>527.59951840975179</v>
      </c>
      <c r="S1187">
        <v>243.08632021367939</v>
      </c>
      <c r="T1187">
        <v>336.41453600516871</v>
      </c>
      <c r="U1187">
        <v>154.96767325145046</v>
      </c>
      <c r="V1187">
        <v>207.09691321682297</v>
      </c>
      <c r="W1187">
        <v>613.21322871013069</v>
      </c>
      <c r="X1187">
        <v>104.48976402754845</v>
      </c>
      <c r="Y1187">
        <v>86.011419899006455</v>
      </c>
      <c r="Z1187">
        <v>510.92601468618625</v>
      </c>
      <c r="AA1187">
        <v>210.85542378405046</v>
      </c>
      <c r="AB1187">
        <v>314.9273793774334</v>
      </c>
      <c r="AC1187">
        <v>1209.1059234358841</v>
      </c>
      <c r="AD1187">
        <v>147.74796597077307</v>
      </c>
      <c r="AE1187">
        <v>222.4783756406579</v>
      </c>
      <c r="AF1187">
        <v>181.63506913201672</v>
      </c>
    </row>
    <row r="1188" spans="4:32" x14ac:dyDescent="0.25">
      <c r="D1188">
        <v>2028</v>
      </c>
      <c r="E1188" t="s">
        <v>535</v>
      </c>
      <c r="F1188">
        <v>32.686049810896634</v>
      </c>
      <c r="G1188">
        <v>294.3323296512595</v>
      </c>
      <c r="H1188">
        <v>111.94986978122911</v>
      </c>
      <c r="I1188">
        <v>292.50090382506664</v>
      </c>
      <c r="J1188">
        <v>176.12899147747135</v>
      </c>
      <c r="K1188">
        <v>295.98250616700994</v>
      </c>
      <c r="L1188">
        <v>45.057098874372294</v>
      </c>
      <c r="M1188">
        <v>109.7113242691936</v>
      </c>
      <c r="N1188">
        <v>184.69154854363856</v>
      </c>
      <c r="O1188">
        <v>518.2156251080072</v>
      </c>
      <c r="P1188">
        <v>77.52355247066248</v>
      </c>
      <c r="Q1188">
        <v>133.04495958461035</v>
      </c>
      <c r="R1188">
        <v>259.71895825866272</v>
      </c>
      <c r="S1188">
        <v>118.20153334402139</v>
      </c>
      <c r="T1188">
        <v>153.85699433303932</v>
      </c>
      <c r="U1188">
        <v>49.234270422121241</v>
      </c>
      <c r="V1188">
        <v>124.63907667198457</v>
      </c>
      <c r="W1188">
        <v>257.3515854669796</v>
      </c>
      <c r="X1188">
        <v>36.834259077615023</v>
      </c>
      <c r="Y1188">
        <v>17.43076988879502</v>
      </c>
      <c r="Z1188">
        <v>219.39034788276078</v>
      </c>
      <c r="AA1188">
        <v>119.90219181661152</v>
      </c>
      <c r="AB1188">
        <v>123.28322681662728</v>
      </c>
      <c r="AC1188">
        <v>554.31335340377234</v>
      </c>
      <c r="AD1188">
        <v>100.15964672617282</v>
      </c>
      <c r="AE1188">
        <v>80.045520435876</v>
      </c>
      <c r="AF1188">
        <v>79.764811243797141</v>
      </c>
    </row>
    <row r="1189" spans="4:32" x14ac:dyDescent="0.25">
      <c r="D1189">
        <v>2029</v>
      </c>
      <c r="E1189" t="s">
        <v>181</v>
      </c>
      <c r="F1189">
        <v>700.01684268490101</v>
      </c>
      <c r="G1189">
        <v>6409.3399688783593</v>
      </c>
      <c r="H1189">
        <v>1044.8131630190433</v>
      </c>
      <c r="I1189">
        <v>4364.1689453390145</v>
      </c>
      <c r="J1189">
        <v>1485.6325224441025</v>
      </c>
      <c r="K1189">
        <v>4230.2941198771905</v>
      </c>
      <c r="L1189">
        <v>1257.5979793031217</v>
      </c>
      <c r="M1189">
        <v>1791.7430761534713</v>
      </c>
      <c r="N1189">
        <v>3520.9067416747112</v>
      </c>
      <c r="O1189">
        <v>7659.4454288915204</v>
      </c>
      <c r="P1189">
        <v>952.78393460065649</v>
      </c>
      <c r="Q1189">
        <v>1134.8351002948075</v>
      </c>
      <c r="R1189">
        <v>3114.3537543054813</v>
      </c>
      <c r="S1189">
        <v>1021.6311118410038</v>
      </c>
      <c r="T1189">
        <v>2007.9149386231977</v>
      </c>
      <c r="U1189">
        <v>2639.1774140521366</v>
      </c>
      <c r="V1189">
        <v>983.65205430940966</v>
      </c>
      <c r="W1189">
        <v>3684.9673087433098</v>
      </c>
      <c r="X1189">
        <v>548.04286057670186</v>
      </c>
      <c r="Y1189">
        <v>674.44340400790111</v>
      </c>
      <c r="Z1189">
        <v>3525.4423329257802</v>
      </c>
      <c r="AA1189">
        <v>1757.3876361251796</v>
      </c>
      <c r="AB1189">
        <v>2784.6959420283092</v>
      </c>
      <c r="AC1189">
        <v>8757.1750070217095</v>
      </c>
      <c r="AD1189">
        <v>588.44966653331346</v>
      </c>
      <c r="AE1189">
        <v>1513.7322818527039</v>
      </c>
      <c r="AF1189">
        <v>1574.0236257369472</v>
      </c>
    </row>
    <row r="1190" spans="4:32" x14ac:dyDescent="0.25">
      <c r="D1190">
        <v>2029</v>
      </c>
      <c r="E1190" t="s">
        <v>533</v>
      </c>
      <c r="F1190">
        <v>199.97000643485876</v>
      </c>
      <c r="G1190">
        <v>1361.4796065209837</v>
      </c>
      <c r="H1190">
        <v>326.2323384931554</v>
      </c>
      <c r="I1190">
        <v>941.64012696018597</v>
      </c>
      <c r="J1190">
        <v>356.82545411910297</v>
      </c>
      <c r="K1190">
        <v>1125.3292157652825</v>
      </c>
      <c r="L1190">
        <v>285.1060645692553</v>
      </c>
      <c r="M1190">
        <v>424.97121291498166</v>
      </c>
      <c r="N1190">
        <v>788.61833123499594</v>
      </c>
      <c r="O1190">
        <v>1800.0172155868534</v>
      </c>
      <c r="P1190">
        <v>269.87123383994532</v>
      </c>
      <c r="Q1190">
        <v>338.6774796243422</v>
      </c>
      <c r="R1190">
        <v>973.37805207220811</v>
      </c>
      <c r="S1190">
        <v>304.43604380839622</v>
      </c>
      <c r="T1190">
        <v>458.25373704950266</v>
      </c>
      <c r="U1190">
        <v>424.87503570601467</v>
      </c>
      <c r="V1190">
        <v>180.48010326112711</v>
      </c>
      <c r="W1190">
        <v>1283.5225509928027</v>
      </c>
      <c r="X1190">
        <v>165.34715022243458</v>
      </c>
      <c r="Y1190">
        <v>166.80800170471827</v>
      </c>
      <c r="Z1190">
        <v>813.43436730988742</v>
      </c>
      <c r="AA1190">
        <v>380.43720070849781</v>
      </c>
      <c r="AB1190">
        <v>735.5374919048711</v>
      </c>
      <c r="AC1190">
        <v>2438.4318780531326</v>
      </c>
      <c r="AD1190">
        <v>191.60113670888293</v>
      </c>
      <c r="AE1190">
        <v>366.5346941132492</v>
      </c>
      <c r="AF1190">
        <v>453.91696314400116</v>
      </c>
    </row>
    <row r="1191" spans="4:32" x14ac:dyDescent="0.25">
      <c r="D1191">
        <v>2029</v>
      </c>
      <c r="E1191" t="s">
        <v>168</v>
      </c>
      <c r="F1191">
        <v>140.97572679318992</v>
      </c>
      <c r="G1191">
        <v>1334.5174837804739</v>
      </c>
      <c r="H1191">
        <v>240.282640464953</v>
      </c>
      <c r="I1191">
        <v>721.08521263222531</v>
      </c>
      <c r="J1191">
        <v>257.53470151021418</v>
      </c>
      <c r="K1191">
        <v>1078.4431506814847</v>
      </c>
      <c r="L1191">
        <v>342.95281045505021</v>
      </c>
      <c r="M1191">
        <v>337.79291710836736</v>
      </c>
      <c r="N1191">
        <v>751.17446157324093</v>
      </c>
      <c r="O1191">
        <v>1798.698742870261</v>
      </c>
      <c r="P1191">
        <v>231.61943392700681</v>
      </c>
      <c r="Q1191">
        <v>238.59975827257293</v>
      </c>
      <c r="R1191">
        <v>1319.126734961126</v>
      </c>
      <c r="S1191">
        <v>195.4649850841183</v>
      </c>
      <c r="T1191">
        <v>431.16800498985197</v>
      </c>
      <c r="U1191">
        <v>444.04434170723187</v>
      </c>
      <c r="V1191">
        <v>241.18364581441895</v>
      </c>
      <c r="W1191">
        <v>1294.4415149538436</v>
      </c>
      <c r="X1191">
        <v>82.374822733996098</v>
      </c>
      <c r="Y1191">
        <v>147.83995204231712</v>
      </c>
      <c r="Z1191">
        <v>878.15422284665874</v>
      </c>
      <c r="AA1191">
        <v>483.65718682642506</v>
      </c>
      <c r="AB1191">
        <v>539.76435220464089</v>
      </c>
      <c r="AC1191">
        <v>2019.3089478378447</v>
      </c>
      <c r="AD1191">
        <v>200.19862804775317</v>
      </c>
      <c r="AE1191">
        <v>378.79922026560013</v>
      </c>
      <c r="AF1191">
        <v>367.35158152149108</v>
      </c>
    </row>
    <row r="1192" spans="4:32" x14ac:dyDescent="0.25">
      <c r="D1192">
        <v>2029</v>
      </c>
      <c r="E1192" t="s">
        <v>226</v>
      </c>
      <c r="F1192">
        <v>108.9750866968471</v>
      </c>
      <c r="G1192">
        <v>1693.2476879083624</v>
      </c>
      <c r="H1192">
        <v>251.379628649502</v>
      </c>
      <c r="I1192">
        <v>733.61823578010785</v>
      </c>
      <c r="J1192">
        <v>273.82587847436696</v>
      </c>
      <c r="K1192">
        <v>1186.7468204497945</v>
      </c>
      <c r="L1192">
        <v>320.90375434244254</v>
      </c>
      <c r="M1192">
        <v>317.05531028205445</v>
      </c>
      <c r="N1192">
        <v>891.71980360980285</v>
      </c>
      <c r="O1192">
        <v>1808.2650586535212</v>
      </c>
      <c r="P1192">
        <v>156.65587908581202</v>
      </c>
      <c r="Q1192">
        <v>192.00842224980556</v>
      </c>
      <c r="R1192">
        <v>977.7626432695489</v>
      </c>
      <c r="S1192">
        <v>149.83006986116499</v>
      </c>
      <c r="T1192">
        <v>388.31784925441934</v>
      </c>
      <c r="U1192">
        <v>585.25947391551756</v>
      </c>
      <c r="V1192">
        <v>224.6257776353055</v>
      </c>
      <c r="W1192">
        <v>934.38569428519475</v>
      </c>
      <c r="X1192">
        <v>91.684984990366544</v>
      </c>
      <c r="Y1192">
        <v>132.81217319063546</v>
      </c>
      <c r="Z1192">
        <v>907.41121761772149</v>
      </c>
      <c r="AA1192">
        <v>417.6928724105033</v>
      </c>
      <c r="AB1192">
        <v>618.53395054696159</v>
      </c>
      <c r="AC1192">
        <v>2046.8963946284978</v>
      </c>
      <c r="AD1192">
        <v>139.23856264173511</v>
      </c>
      <c r="AE1192">
        <v>340.79250034037364</v>
      </c>
      <c r="AF1192">
        <v>299.70293687292042</v>
      </c>
    </row>
    <row r="1193" spans="4:32" x14ac:dyDescent="0.25">
      <c r="D1193">
        <v>2029</v>
      </c>
      <c r="E1193" t="s">
        <v>227</v>
      </c>
      <c r="F1193">
        <v>126.96974830709928</v>
      </c>
      <c r="G1193">
        <v>1937.8479026783432</v>
      </c>
      <c r="H1193">
        <v>278.45495969157406</v>
      </c>
      <c r="I1193">
        <v>1075.7762328070298</v>
      </c>
      <c r="J1193">
        <v>337.47303046438998</v>
      </c>
      <c r="K1193">
        <v>1315.03282759135</v>
      </c>
      <c r="L1193">
        <v>410.92670145850207</v>
      </c>
      <c r="M1193">
        <v>425.20964917998396</v>
      </c>
      <c r="N1193">
        <v>1021.3687255433354</v>
      </c>
      <c r="O1193">
        <v>2187.6548743708995</v>
      </c>
      <c r="P1193">
        <v>168.75170190050122</v>
      </c>
      <c r="Q1193">
        <v>249.02868143362343</v>
      </c>
      <c r="R1193">
        <v>966.58945751595809</v>
      </c>
      <c r="S1193">
        <v>192.55663567034836</v>
      </c>
      <c r="T1193">
        <v>436.1822393254044</v>
      </c>
      <c r="U1193">
        <v>748.71362679794561</v>
      </c>
      <c r="V1193">
        <v>334.60166260619513</v>
      </c>
      <c r="W1193">
        <v>1042.7115135242773</v>
      </c>
      <c r="X1193">
        <v>141.91554782973066</v>
      </c>
      <c r="Y1193">
        <v>134.78358546554301</v>
      </c>
      <c r="Z1193">
        <v>968.05897078041653</v>
      </c>
      <c r="AA1193">
        <v>457.5422397133072</v>
      </c>
      <c r="AB1193">
        <v>859.99701309252487</v>
      </c>
      <c r="AC1193">
        <v>2362.9329866118251</v>
      </c>
      <c r="AD1193">
        <v>147.43272958600556</v>
      </c>
      <c r="AE1193">
        <v>349.25819008281405</v>
      </c>
      <c r="AF1193">
        <v>375.70109977475823</v>
      </c>
    </row>
    <row r="1194" spans="4:32" x14ac:dyDescent="0.25">
      <c r="D1194">
        <v>2029</v>
      </c>
      <c r="E1194" t="s">
        <v>228</v>
      </c>
      <c r="F1194">
        <v>196.64623385050689</v>
      </c>
      <c r="G1194">
        <v>2160.6903660508765</v>
      </c>
      <c r="H1194">
        <v>337.58027436026856</v>
      </c>
      <c r="I1194">
        <v>1273.3121627368034</v>
      </c>
      <c r="J1194">
        <v>465.57170349714909</v>
      </c>
      <c r="K1194">
        <v>1456.2090532385366</v>
      </c>
      <c r="L1194">
        <v>523.48307210657435</v>
      </c>
      <c r="M1194">
        <v>580.67518255937034</v>
      </c>
      <c r="N1194">
        <v>1226.4451656571518</v>
      </c>
      <c r="O1194">
        <v>2388.0919648743666</v>
      </c>
      <c r="P1194">
        <v>233.04456898247577</v>
      </c>
      <c r="Q1194">
        <v>302.13024740950493</v>
      </c>
      <c r="R1194">
        <v>1033.6108353006534</v>
      </c>
      <c r="S1194">
        <v>315.34682745956167</v>
      </c>
      <c r="T1194">
        <v>615.92184855530616</v>
      </c>
      <c r="U1194">
        <v>925.23934912453331</v>
      </c>
      <c r="V1194">
        <v>299.53117967131135</v>
      </c>
      <c r="W1194">
        <v>1142.6204875598482</v>
      </c>
      <c r="X1194">
        <v>174.35071005349343</v>
      </c>
      <c r="Y1194">
        <v>180.59845023283577</v>
      </c>
      <c r="Z1194">
        <v>1090.4146937147555</v>
      </c>
      <c r="AA1194">
        <v>607.03059727176412</v>
      </c>
      <c r="AB1194">
        <v>883.5128992599515</v>
      </c>
      <c r="AC1194">
        <v>2918.7171499113656</v>
      </c>
      <c r="AD1194">
        <v>177.50560401916607</v>
      </c>
      <c r="AE1194">
        <v>467.90933512319043</v>
      </c>
      <c r="AF1194">
        <v>458.09574897340116</v>
      </c>
    </row>
    <row r="1195" spans="4:32" x14ac:dyDescent="0.25">
      <c r="D1195">
        <v>2029</v>
      </c>
      <c r="E1195" t="s">
        <v>229</v>
      </c>
      <c r="F1195">
        <v>265.99718091140716</v>
      </c>
      <c r="G1195">
        <v>2071.4930316949735</v>
      </c>
      <c r="H1195">
        <v>369.89689855739852</v>
      </c>
      <c r="I1195">
        <v>1328.8944278646472</v>
      </c>
      <c r="J1195">
        <v>509.98133630281956</v>
      </c>
      <c r="K1195">
        <v>1656.9416947663865</v>
      </c>
      <c r="L1195">
        <v>479.56523031493447</v>
      </c>
      <c r="M1195">
        <v>582.19541101253321</v>
      </c>
      <c r="N1195">
        <v>1219.2538908838767</v>
      </c>
      <c r="O1195">
        <v>2470.9161703796249</v>
      </c>
      <c r="P1195">
        <v>286.96510592211013</v>
      </c>
      <c r="Q1195">
        <v>413.2407590877437</v>
      </c>
      <c r="R1195">
        <v>1086.1092760424078</v>
      </c>
      <c r="S1195">
        <v>347.79566578236904</v>
      </c>
      <c r="T1195">
        <v>635.45081319474161</v>
      </c>
      <c r="U1195">
        <v>864.97777416430654</v>
      </c>
      <c r="V1195">
        <v>378.17590070801242</v>
      </c>
      <c r="W1195">
        <v>1187.4662044716281</v>
      </c>
      <c r="X1195">
        <v>173.57015205443875</v>
      </c>
      <c r="Y1195">
        <v>205.6410643353168</v>
      </c>
      <c r="Z1195">
        <v>1078.4060111275794</v>
      </c>
      <c r="AA1195">
        <v>622.80331186392516</v>
      </c>
      <c r="AB1195">
        <v>970.94953726467861</v>
      </c>
      <c r="AC1195">
        <v>3367.6002841139666</v>
      </c>
      <c r="AD1195">
        <v>196.00692968645308</v>
      </c>
      <c r="AE1195">
        <v>500.73523416154052</v>
      </c>
      <c r="AF1195">
        <v>607.17564747450615</v>
      </c>
    </row>
    <row r="1196" spans="4:32" x14ac:dyDescent="0.25">
      <c r="D1196">
        <v>2029</v>
      </c>
      <c r="E1196" t="s">
        <v>174</v>
      </c>
      <c r="F1196">
        <v>267.9198824937169</v>
      </c>
      <c r="G1196">
        <v>1993.2995604713251</v>
      </c>
      <c r="H1196">
        <v>440.04442281021892</v>
      </c>
      <c r="I1196">
        <v>1361.1760680743146</v>
      </c>
      <c r="J1196">
        <v>552.1150898020062</v>
      </c>
      <c r="K1196">
        <v>1636.0519991904225</v>
      </c>
      <c r="L1196">
        <v>467.38138309428251</v>
      </c>
      <c r="M1196">
        <v>634.80754744885348</v>
      </c>
      <c r="N1196">
        <v>1255.1617537951129</v>
      </c>
      <c r="O1196">
        <v>2601.8752153229584</v>
      </c>
      <c r="P1196">
        <v>339.03056427999547</v>
      </c>
      <c r="Q1196">
        <v>440.60600895280999</v>
      </c>
      <c r="R1196">
        <v>1172.9815205025884</v>
      </c>
      <c r="S1196">
        <v>446.39003579346064</v>
      </c>
      <c r="T1196">
        <v>763.7946500787707</v>
      </c>
      <c r="U1196">
        <v>657.96062029702966</v>
      </c>
      <c r="V1196">
        <v>386.03412104704353</v>
      </c>
      <c r="W1196">
        <v>1212.887038484271</v>
      </c>
      <c r="X1196">
        <v>223.26746267654167</v>
      </c>
      <c r="Y1196">
        <v>238.8750415392015</v>
      </c>
      <c r="Z1196">
        <v>1073.5947359068791</v>
      </c>
      <c r="AA1196">
        <v>530.68365021989325</v>
      </c>
      <c r="AB1196">
        <v>846.18209251557766</v>
      </c>
      <c r="AC1196">
        <v>3556.3504755703857</v>
      </c>
      <c r="AD1196">
        <v>289.97843788421119</v>
      </c>
      <c r="AE1196">
        <v>581.48053428878393</v>
      </c>
      <c r="AF1196">
        <v>604.24627802959287</v>
      </c>
    </row>
    <row r="1197" spans="4:32" x14ac:dyDescent="0.25">
      <c r="D1197">
        <v>2029</v>
      </c>
      <c r="E1197" t="s">
        <v>175</v>
      </c>
      <c r="F1197">
        <v>254.95491731663182</v>
      </c>
      <c r="G1197">
        <v>1801.0466563389471</v>
      </c>
      <c r="H1197">
        <v>417.82402576349438</v>
      </c>
      <c r="I1197">
        <v>1246.824703557839</v>
      </c>
      <c r="J1197">
        <v>497.71631584134246</v>
      </c>
      <c r="K1197">
        <v>1479.0584614007341</v>
      </c>
      <c r="L1197">
        <v>515.66846793621448</v>
      </c>
      <c r="M1197">
        <v>592.38701909707299</v>
      </c>
      <c r="N1197">
        <v>1142.1042504259369</v>
      </c>
      <c r="O1197">
        <v>2640.134991065233</v>
      </c>
      <c r="P1197">
        <v>342.59131910521921</v>
      </c>
      <c r="Q1197">
        <v>532.58348216328568</v>
      </c>
      <c r="R1197">
        <v>1127.1404315376644</v>
      </c>
      <c r="S1197">
        <v>454.74589465797277</v>
      </c>
      <c r="T1197">
        <v>774.86936331762615</v>
      </c>
      <c r="U1197">
        <v>559.45313907002196</v>
      </c>
      <c r="V1197">
        <v>380.2983020793132</v>
      </c>
      <c r="W1197">
        <v>1200.0694338300477</v>
      </c>
      <c r="X1197">
        <v>261.22829490835124</v>
      </c>
      <c r="Y1197">
        <v>266.43714937174167</v>
      </c>
      <c r="Z1197">
        <v>1128.4988764753855</v>
      </c>
      <c r="AA1197">
        <v>518.78439129538231</v>
      </c>
      <c r="AB1197">
        <v>908.17845909801974</v>
      </c>
      <c r="AC1197">
        <v>3430.6636431346442</v>
      </c>
      <c r="AD1197">
        <v>291.61279919509821</v>
      </c>
      <c r="AE1197">
        <v>589.82613582522788</v>
      </c>
      <c r="AF1197">
        <v>534.16589369787118</v>
      </c>
    </row>
    <row r="1198" spans="4:32" x14ac:dyDescent="0.25">
      <c r="D1198">
        <v>2029</v>
      </c>
      <c r="E1198" t="s">
        <v>177</v>
      </c>
      <c r="F1198">
        <v>330.95491685338726</v>
      </c>
      <c r="G1198">
        <v>1979.920837004958</v>
      </c>
      <c r="H1198">
        <v>537.21723261704665</v>
      </c>
      <c r="I1198">
        <v>1276.701540838214</v>
      </c>
      <c r="J1198">
        <v>736.15450099177235</v>
      </c>
      <c r="K1198">
        <v>1598.5112059828687</v>
      </c>
      <c r="L1198">
        <v>650.11192189113206</v>
      </c>
      <c r="M1198">
        <v>753.86897321695812</v>
      </c>
      <c r="N1198">
        <v>1324.0019890838771</v>
      </c>
      <c r="O1198">
        <v>3409.2423377737314</v>
      </c>
      <c r="P1198">
        <v>432.22701473366567</v>
      </c>
      <c r="Q1198">
        <v>703.19112969718515</v>
      </c>
      <c r="R1198">
        <v>1308.9760798537079</v>
      </c>
      <c r="S1198">
        <v>533.11380997902438</v>
      </c>
      <c r="T1198">
        <v>1019.8352985571992</v>
      </c>
      <c r="U1198">
        <v>621.08251973504036</v>
      </c>
      <c r="V1198">
        <v>460.9070563707217</v>
      </c>
      <c r="W1198">
        <v>1637.636446145086</v>
      </c>
      <c r="X1198">
        <v>304.33026127042558</v>
      </c>
      <c r="Y1198">
        <v>293.42461248823963</v>
      </c>
      <c r="Z1198">
        <v>1459.3873532900445</v>
      </c>
      <c r="AA1198">
        <v>660.32724245982979</v>
      </c>
      <c r="AB1198">
        <v>1097.6195450179707</v>
      </c>
      <c r="AC1198">
        <v>3981.7307749171418</v>
      </c>
      <c r="AD1198">
        <v>408.42145206706277</v>
      </c>
      <c r="AE1198">
        <v>699.48634151699105</v>
      </c>
      <c r="AF1198">
        <v>635.37829683711868</v>
      </c>
    </row>
    <row r="1199" spans="4:32" x14ac:dyDescent="0.25">
      <c r="D1199">
        <v>2029</v>
      </c>
      <c r="E1199" t="s">
        <v>178</v>
      </c>
      <c r="F1199">
        <v>404.78438797446421</v>
      </c>
      <c r="G1199">
        <v>2246.2228402483829</v>
      </c>
      <c r="H1199">
        <v>594.38910482910762</v>
      </c>
      <c r="I1199">
        <v>1399.324282456962</v>
      </c>
      <c r="J1199">
        <v>880.66314801537771</v>
      </c>
      <c r="K1199">
        <v>1766.2151268825728</v>
      </c>
      <c r="L1199">
        <v>683.6518239199869</v>
      </c>
      <c r="M1199">
        <v>740.50146455545564</v>
      </c>
      <c r="N1199">
        <v>1538.0751838976814</v>
      </c>
      <c r="O1199">
        <v>4033.6268712965198</v>
      </c>
      <c r="P1199">
        <v>529.68071968660229</v>
      </c>
      <c r="Q1199">
        <v>806.29650395519627</v>
      </c>
      <c r="R1199">
        <v>1421.1030618166178</v>
      </c>
      <c r="S1199">
        <v>611.99884899773019</v>
      </c>
      <c r="T1199">
        <v>1162.2370497426205</v>
      </c>
      <c r="U1199">
        <v>616.65136184974244</v>
      </c>
      <c r="V1199">
        <v>498.17655615914941</v>
      </c>
      <c r="W1199">
        <v>2019.0948425032084</v>
      </c>
      <c r="X1199">
        <v>384.79236712244278</v>
      </c>
      <c r="Y1199">
        <v>340.5065599316394</v>
      </c>
      <c r="Z1199">
        <v>1664.7654338479097</v>
      </c>
      <c r="AA1199">
        <v>711.6067527124012</v>
      </c>
      <c r="AB1199">
        <v>1147.8666278988628</v>
      </c>
      <c r="AC1199">
        <v>3877.7504758010591</v>
      </c>
      <c r="AD1199">
        <v>445.48003344286565</v>
      </c>
      <c r="AE1199">
        <v>827.34868973355731</v>
      </c>
      <c r="AF1199">
        <v>738.1835655259473</v>
      </c>
    </row>
    <row r="1200" spans="4:32" x14ac:dyDescent="0.25">
      <c r="D1200">
        <v>2029</v>
      </c>
      <c r="E1200" t="s">
        <v>230</v>
      </c>
      <c r="F1200">
        <v>473.99062500323208</v>
      </c>
      <c r="G1200">
        <v>1967.3206180757052</v>
      </c>
      <c r="H1200">
        <v>590.11233293729924</v>
      </c>
      <c r="I1200">
        <v>1313.340319417322</v>
      </c>
      <c r="J1200">
        <v>874.04898284228807</v>
      </c>
      <c r="K1200">
        <v>1701.1721812320511</v>
      </c>
      <c r="L1200">
        <v>649.70830446147227</v>
      </c>
      <c r="M1200">
        <v>659.14604397282017</v>
      </c>
      <c r="N1200">
        <v>1332.0460652090051</v>
      </c>
      <c r="O1200">
        <v>3875.2227624023749</v>
      </c>
      <c r="P1200">
        <v>497.67821176632032</v>
      </c>
      <c r="Q1200">
        <v>828.90138413183718</v>
      </c>
      <c r="R1200">
        <v>1313.562267941915</v>
      </c>
      <c r="S1200">
        <v>647.30991550341662</v>
      </c>
      <c r="T1200">
        <v>1171.3278849243941</v>
      </c>
      <c r="U1200">
        <v>608.21954210372417</v>
      </c>
      <c r="V1200">
        <v>536.93640319064389</v>
      </c>
      <c r="W1200">
        <v>1890.9196990422788</v>
      </c>
      <c r="X1200">
        <v>296.63020400438785</v>
      </c>
      <c r="Y1200">
        <v>298.44548128745487</v>
      </c>
      <c r="Z1200">
        <v>1593.8278266596799</v>
      </c>
      <c r="AA1200">
        <v>643.97052544969063</v>
      </c>
      <c r="AB1200">
        <v>1160.0885524710602</v>
      </c>
      <c r="AC1200">
        <v>3727.7486546713703</v>
      </c>
      <c r="AD1200">
        <v>488.49711796266621</v>
      </c>
      <c r="AE1200">
        <v>813.96067941796014</v>
      </c>
      <c r="AF1200">
        <v>698.232249092355</v>
      </c>
    </row>
    <row r="1201" spans="4:32" x14ac:dyDescent="0.25">
      <c r="D1201">
        <v>2029</v>
      </c>
      <c r="E1201" t="s">
        <v>231</v>
      </c>
      <c r="F1201">
        <v>415.79958080092001</v>
      </c>
      <c r="G1201">
        <v>1550.1249358210791</v>
      </c>
      <c r="H1201">
        <v>458.12624933519839</v>
      </c>
      <c r="I1201">
        <v>1133.9199774576371</v>
      </c>
      <c r="J1201">
        <v>829.04266403865665</v>
      </c>
      <c r="K1201">
        <v>1394.7662479577016</v>
      </c>
      <c r="L1201">
        <v>474.77623635048019</v>
      </c>
      <c r="M1201">
        <v>573.33427597053765</v>
      </c>
      <c r="N1201">
        <v>1152.7313354801279</v>
      </c>
      <c r="O1201">
        <v>3068.8921116280053</v>
      </c>
      <c r="P1201">
        <v>380.3405141242493</v>
      </c>
      <c r="Q1201">
        <v>629.60293700214811</v>
      </c>
      <c r="R1201">
        <v>1136.5405165731161</v>
      </c>
      <c r="S1201">
        <v>541.03461603378298</v>
      </c>
      <c r="T1201">
        <v>1013.6614069681257</v>
      </c>
      <c r="U1201">
        <v>529.39005960506665</v>
      </c>
      <c r="V1201">
        <v>450.59050669270249</v>
      </c>
      <c r="W1201">
        <v>1605.7533825962164</v>
      </c>
      <c r="X1201">
        <v>250.57486928879436</v>
      </c>
      <c r="Y1201">
        <v>234.5884400992436</v>
      </c>
      <c r="Z1201">
        <v>1435.9346962003015</v>
      </c>
      <c r="AA1201">
        <v>595.12423468014822</v>
      </c>
      <c r="AB1201">
        <v>949.08076054152014</v>
      </c>
      <c r="AC1201">
        <v>3134.14209417046</v>
      </c>
      <c r="AD1201">
        <v>438.84240409678443</v>
      </c>
      <c r="AE1201">
        <v>650.12812716982671</v>
      </c>
      <c r="AF1201">
        <v>599.5727024461064</v>
      </c>
    </row>
    <row r="1202" spans="4:32" x14ac:dyDescent="0.25">
      <c r="D1202">
        <v>2029</v>
      </c>
      <c r="E1202" t="s">
        <v>232</v>
      </c>
      <c r="F1202">
        <v>278.26307101704811</v>
      </c>
      <c r="G1202">
        <v>1344.1916556518111</v>
      </c>
      <c r="H1202">
        <v>387.62071600168321</v>
      </c>
      <c r="I1202">
        <v>1093.0536607440429</v>
      </c>
      <c r="J1202">
        <v>693.58374677956658</v>
      </c>
      <c r="K1202">
        <v>1225.2373671091309</v>
      </c>
      <c r="L1202">
        <v>447.59815143801183</v>
      </c>
      <c r="M1202">
        <v>517.44615868356232</v>
      </c>
      <c r="N1202">
        <v>1024.7493892370483</v>
      </c>
      <c r="O1202">
        <v>2598.5695382981621</v>
      </c>
      <c r="P1202">
        <v>277.19896246353437</v>
      </c>
      <c r="Q1202">
        <v>696.78717023634624</v>
      </c>
      <c r="R1202">
        <v>979.18013262855027</v>
      </c>
      <c r="S1202">
        <v>546.9578120892993</v>
      </c>
      <c r="T1202">
        <v>775.74445302088861</v>
      </c>
      <c r="U1202">
        <v>380.41284128387991</v>
      </c>
      <c r="V1202">
        <v>456.06505551872738</v>
      </c>
      <c r="W1202">
        <v>1356.361587886031</v>
      </c>
      <c r="X1202">
        <v>240.17032875392601</v>
      </c>
      <c r="Y1202">
        <v>191.92640648400535</v>
      </c>
      <c r="Z1202">
        <v>1242.3749211181046</v>
      </c>
      <c r="AA1202">
        <v>514.8917706033069</v>
      </c>
      <c r="AB1202">
        <v>765.77201827534134</v>
      </c>
      <c r="AC1202">
        <v>2636.7477971949088</v>
      </c>
      <c r="AD1202">
        <v>353.6611626462286</v>
      </c>
      <c r="AE1202">
        <v>583.9165911861237</v>
      </c>
      <c r="AF1202">
        <v>556.51627028216728</v>
      </c>
    </row>
    <row r="1203" spans="4:32" x14ac:dyDescent="0.25">
      <c r="D1203">
        <v>2029</v>
      </c>
      <c r="E1203" t="s">
        <v>233</v>
      </c>
      <c r="F1203">
        <v>225.27713960821461</v>
      </c>
      <c r="G1203">
        <v>1174.4117045409737</v>
      </c>
      <c r="H1203">
        <v>366.09089384552573</v>
      </c>
      <c r="I1203">
        <v>1017.8470236711546</v>
      </c>
      <c r="J1203">
        <v>560.66115017699531</v>
      </c>
      <c r="K1203">
        <v>988.38757195967241</v>
      </c>
      <c r="L1203">
        <v>388.16696584326746</v>
      </c>
      <c r="M1203">
        <v>451.0551497946031</v>
      </c>
      <c r="N1203">
        <v>875.63060106922467</v>
      </c>
      <c r="O1203">
        <v>2082.0903226157307</v>
      </c>
      <c r="P1203">
        <v>210.85482660989945</v>
      </c>
      <c r="Q1203">
        <v>597.71021675324289</v>
      </c>
      <c r="R1203">
        <v>989.59310683169281</v>
      </c>
      <c r="S1203">
        <v>471.02031116288111</v>
      </c>
      <c r="T1203">
        <v>723.06033851406721</v>
      </c>
      <c r="U1203">
        <v>302.26898100674191</v>
      </c>
      <c r="V1203">
        <v>414.85862725759227</v>
      </c>
      <c r="W1203">
        <v>1143.4704381577581</v>
      </c>
      <c r="X1203">
        <v>194.49415228574864</v>
      </c>
      <c r="Y1203">
        <v>148.261685018311</v>
      </c>
      <c r="Z1203">
        <v>1028.8385208413388</v>
      </c>
      <c r="AA1203">
        <v>423.34605063592346</v>
      </c>
      <c r="AB1203">
        <v>753.77614482884587</v>
      </c>
      <c r="AC1203">
        <v>2258.3294232306057</v>
      </c>
      <c r="AD1203">
        <v>355.37995198176094</v>
      </c>
      <c r="AE1203">
        <v>519.78525593428321</v>
      </c>
      <c r="AF1203">
        <v>425.3440314634949</v>
      </c>
    </row>
    <row r="1204" spans="4:32" x14ac:dyDescent="0.25">
      <c r="D1204">
        <v>2029</v>
      </c>
      <c r="E1204" t="s">
        <v>534</v>
      </c>
      <c r="F1204">
        <v>122.50994935540139</v>
      </c>
      <c r="G1204">
        <v>664.67782892694015</v>
      </c>
      <c r="H1204">
        <v>170.19802228975612</v>
      </c>
      <c r="I1204">
        <v>601.42052647826063</v>
      </c>
      <c r="J1204">
        <v>290.66631542055251</v>
      </c>
      <c r="K1204">
        <v>560.99971961758183</v>
      </c>
      <c r="L1204">
        <v>171.41070820216555</v>
      </c>
      <c r="M1204">
        <v>240.44988389495626</v>
      </c>
      <c r="N1204">
        <v>476.18481144378961</v>
      </c>
      <c r="O1204">
        <v>1052.2002635623669</v>
      </c>
      <c r="P1204">
        <v>124.77599202298968</v>
      </c>
      <c r="Q1204">
        <v>343.71599283226948</v>
      </c>
      <c r="R1204">
        <v>566.48798085843839</v>
      </c>
      <c r="S1204">
        <v>255.97932681203602</v>
      </c>
      <c r="T1204">
        <v>361.21107882625006</v>
      </c>
      <c r="U1204">
        <v>163.18697260160161</v>
      </c>
      <c r="V1204">
        <v>222.36167418011209</v>
      </c>
      <c r="W1204">
        <v>657.78547858120623</v>
      </c>
      <c r="X1204">
        <v>112.19152667681156</v>
      </c>
      <c r="Y1204">
        <v>90.573362353510362</v>
      </c>
      <c r="Z1204">
        <v>548.06337723155707</v>
      </c>
      <c r="AA1204">
        <v>226.39721816370277</v>
      </c>
      <c r="AB1204">
        <v>331.63074950845208</v>
      </c>
      <c r="AC1204">
        <v>1273.2354500800316</v>
      </c>
      <c r="AD1204">
        <v>158.63821705334121</v>
      </c>
      <c r="AE1204">
        <v>238.87687801765816</v>
      </c>
      <c r="AF1204">
        <v>191.26877514539311</v>
      </c>
    </row>
    <row r="1205" spans="4:32" x14ac:dyDescent="0.25">
      <c r="D1205">
        <v>2029</v>
      </c>
      <c r="E1205" t="s">
        <v>535</v>
      </c>
      <c r="F1205">
        <v>34.29354458996891</v>
      </c>
      <c r="G1205">
        <v>308.80754724298112</v>
      </c>
      <c r="H1205">
        <v>117.45554673614686</v>
      </c>
      <c r="I1205">
        <v>306.88605218324994</v>
      </c>
      <c r="J1205">
        <v>184.79098752414302</v>
      </c>
      <c r="K1205">
        <v>310.53887917974333</v>
      </c>
      <c r="L1205">
        <v>47.299974306322355</v>
      </c>
      <c r="M1205">
        <v>115.57935770288856</v>
      </c>
      <c r="N1205">
        <v>193.8852193983094</v>
      </c>
      <c r="O1205">
        <v>545.48791979502016</v>
      </c>
      <c r="P1205">
        <v>81.669986768369625</v>
      </c>
      <c r="Q1205">
        <v>140.16101871731658</v>
      </c>
      <c r="R1205">
        <v>273.61031852231974</v>
      </c>
      <c r="S1205">
        <v>124.08543003908629</v>
      </c>
      <c r="T1205">
        <v>162.08620852554</v>
      </c>
      <c r="U1205">
        <v>51.685079246889366</v>
      </c>
      <c r="V1205">
        <v>131.30553771352217</v>
      </c>
      <c r="W1205">
        <v>270.89530730200272</v>
      </c>
      <c r="X1205">
        <v>38.80438080581952</v>
      </c>
      <c r="Y1205">
        <v>18.298447713604773</v>
      </c>
      <c r="Z1205">
        <v>230.93627187472435</v>
      </c>
      <c r="AA1205">
        <v>126.31529525000748</v>
      </c>
      <c r="AB1205">
        <v>129.42008266190706</v>
      </c>
      <c r="AC1205">
        <v>581.90624848602351</v>
      </c>
      <c r="AD1205">
        <v>105.51679795564981</v>
      </c>
      <c r="AE1205">
        <v>84.326845023506806</v>
      </c>
      <c r="AF1205">
        <v>83.735385025559282</v>
      </c>
    </row>
    <row r="1206" spans="4:32" x14ac:dyDescent="0.25">
      <c r="D1206">
        <v>2030</v>
      </c>
      <c r="E1206" t="s">
        <v>181</v>
      </c>
      <c r="F1206">
        <v>698.67732080730707</v>
      </c>
      <c r="G1206">
        <v>6397.0753338214081</v>
      </c>
      <c r="H1206">
        <v>1042.8138538531464</v>
      </c>
      <c r="I1206">
        <v>4355.8178608745666</v>
      </c>
      <c r="J1206">
        <v>1482.7896804658351</v>
      </c>
      <c r="K1206">
        <v>4222.1992124739654</v>
      </c>
      <c r="L1206">
        <v>1261.9261463140385</v>
      </c>
      <c r="M1206">
        <v>1786.6923538330991</v>
      </c>
      <c r="N1206">
        <v>3533.0243441666257</v>
      </c>
      <c r="O1206">
        <v>7667.8292642831248</v>
      </c>
      <c r="P1206">
        <v>950.09814379223849</v>
      </c>
      <c r="Q1206">
        <v>1131.6361277148183</v>
      </c>
      <c r="R1206">
        <v>3105.5747411591465</v>
      </c>
      <c r="S1206">
        <v>1025.1471719399924</v>
      </c>
      <c r="T1206">
        <v>2002.2548521225792</v>
      </c>
      <c r="U1206">
        <v>2648.2604444063891</v>
      </c>
      <c r="V1206">
        <v>980.87924974144323</v>
      </c>
      <c r="W1206">
        <v>3689.0007808303899</v>
      </c>
      <c r="X1206">
        <v>546.49798935868228</v>
      </c>
      <c r="Y1206">
        <v>676.7645779760519</v>
      </c>
      <c r="Z1206">
        <v>3529.301193005957</v>
      </c>
      <c r="AA1206">
        <v>1752.433757928324</v>
      </c>
      <c r="AB1206">
        <v>2794.2797910087279</v>
      </c>
      <c r="AC1206">
        <v>8787.3138245118735</v>
      </c>
      <c r="AD1206">
        <v>586.79089307146421</v>
      </c>
      <c r="AE1206">
        <v>1509.4652407100448</v>
      </c>
      <c r="AF1206">
        <v>1579.4408077326541</v>
      </c>
    </row>
    <row r="1207" spans="4:32" x14ac:dyDescent="0.25">
      <c r="D1207">
        <v>2030</v>
      </c>
      <c r="E1207" t="s">
        <v>533</v>
      </c>
      <c r="F1207">
        <v>202.19928623873764</v>
      </c>
      <c r="G1207">
        <v>1376.657477664369</v>
      </c>
      <c r="H1207">
        <v>329.86919972320129</v>
      </c>
      <c r="I1207">
        <v>952.13759783083924</v>
      </c>
      <c r="J1207">
        <v>360.80336957032216</v>
      </c>
      <c r="K1207">
        <v>1137.8744656162276</v>
      </c>
      <c r="L1207">
        <v>283.11729113819916</v>
      </c>
      <c r="M1207">
        <v>424.93268187412275</v>
      </c>
      <c r="N1207">
        <v>783.1172795938337</v>
      </c>
      <c r="O1207">
        <v>1796.6673863485762</v>
      </c>
      <c r="P1207">
        <v>269.84676531308577</v>
      </c>
      <c r="Q1207">
        <v>338.64677261311687</v>
      </c>
      <c r="R1207">
        <v>973.2897984014752</v>
      </c>
      <c r="S1207">
        <v>302.31243301710452</v>
      </c>
      <c r="T1207">
        <v>458.21218836825221</v>
      </c>
      <c r="U1207">
        <v>421.91129593496572</v>
      </c>
      <c r="V1207">
        <v>180.46373959690317</v>
      </c>
      <c r="W1207">
        <v>1281.1339175219268</v>
      </c>
      <c r="X1207">
        <v>165.3321586239274</v>
      </c>
      <c r="Y1207">
        <v>165.6444230822182</v>
      </c>
      <c r="Z1207">
        <v>811.92056721762242</v>
      </c>
      <c r="AA1207">
        <v>380.40270745135643</v>
      </c>
      <c r="AB1207">
        <v>730.40670865178197</v>
      </c>
      <c r="AC1207">
        <v>2421.4224589801324</v>
      </c>
      <c r="AD1207">
        <v>191.58376472931636</v>
      </c>
      <c r="AE1207">
        <v>366.50146136042764</v>
      </c>
      <c r="AF1207">
        <v>450.75063977038104</v>
      </c>
    </row>
    <row r="1208" spans="4:32" x14ac:dyDescent="0.25">
      <c r="D1208">
        <v>2030</v>
      </c>
      <c r="E1208" t="s">
        <v>168</v>
      </c>
      <c r="F1208">
        <v>145.34100729876431</v>
      </c>
      <c r="G1208">
        <v>1375.8405064653725</v>
      </c>
      <c r="H1208">
        <v>247.72293639467944</v>
      </c>
      <c r="I1208">
        <v>743.41344808923498</v>
      </c>
      <c r="J1208">
        <v>265.5092034871443</v>
      </c>
      <c r="K1208">
        <v>1111.8368913567588</v>
      </c>
      <c r="L1208">
        <v>351.32776184200554</v>
      </c>
      <c r="M1208">
        <v>345.80218342111954</v>
      </c>
      <c r="N1208">
        <v>769.51823776347214</v>
      </c>
      <c r="O1208">
        <v>1841.2401151808156</v>
      </c>
      <c r="P1208">
        <v>237.11126526974385</v>
      </c>
      <c r="Q1208">
        <v>244.25709716091396</v>
      </c>
      <c r="R1208">
        <v>1350.4039962223071</v>
      </c>
      <c r="S1208">
        <v>200.23826495827754</v>
      </c>
      <c r="T1208">
        <v>441.39124888455422</v>
      </c>
      <c r="U1208">
        <v>454.88796118513102</v>
      </c>
      <c r="V1208">
        <v>246.90225017754261</v>
      </c>
      <c r="W1208">
        <v>1325.056601910549</v>
      </c>
      <c r="X1208">
        <v>84.3279776384569</v>
      </c>
      <c r="Y1208">
        <v>151.45022253335452</v>
      </c>
      <c r="Z1208">
        <v>898.92361843793594</v>
      </c>
      <c r="AA1208">
        <v>495.12497971719972</v>
      </c>
      <c r="AB1208">
        <v>552.94546655132672</v>
      </c>
      <c r="AC1208">
        <v>2068.6207299776279</v>
      </c>
      <c r="AD1208">
        <v>204.94545382849523</v>
      </c>
      <c r="AE1208">
        <v>387.78076984971045</v>
      </c>
      <c r="AF1208">
        <v>376.32235401080669</v>
      </c>
    </row>
    <row r="1209" spans="4:32" x14ac:dyDescent="0.25">
      <c r="D1209">
        <v>2030</v>
      </c>
      <c r="E1209" t="s">
        <v>226</v>
      </c>
      <c r="F1209">
        <v>109.41972229908369</v>
      </c>
      <c r="G1209">
        <v>1700.1564064812897</v>
      </c>
      <c r="H1209">
        <v>252.40529732261365</v>
      </c>
      <c r="I1209">
        <v>736.61151429875918</v>
      </c>
      <c r="J1209">
        <v>274.94313139954346</v>
      </c>
      <c r="K1209">
        <v>1191.5889353148275</v>
      </c>
      <c r="L1209">
        <v>320.41971879894419</v>
      </c>
      <c r="M1209">
        <v>318.02303595242137</v>
      </c>
      <c r="N1209">
        <v>890.37477702800754</v>
      </c>
      <c r="O1209">
        <v>1809.1404206512027</v>
      </c>
      <c r="P1209">
        <v>157.13402883031677</v>
      </c>
      <c r="Q1209">
        <v>192.5944760805157</v>
      </c>
      <c r="R1209">
        <v>980.74699955923234</v>
      </c>
      <c r="S1209">
        <v>149.60407350457439</v>
      </c>
      <c r="T1209">
        <v>389.5030845707775</v>
      </c>
      <c r="U1209">
        <v>584.37669712119578</v>
      </c>
      <c r="V1209">
        <v>225.31138713053977</v>
      </c>
      <c r="W1209">
        <v>934.83802052135138</v>
      </c>
      <c r="X1209">
        <v>91.96482863494532</v>
      </c>
      <c r="Y1209">
        <v>132.61184579787795</v>
      </c>
      <c r="Z1209">
        <v>907.85048579490115</v>
      </c>
      <c r="AA1209">
        <v>418.96776704829176</v>
      </c>
      <c r="AB1209">
        <v>617.60098415790003</v>
      </c>
      <c r="AC1209">
        <v>2043.8089561194379</v>
      </c>
      <c r="AD1209">
        <v>139.66355073372932</v>
      </c>
      <c r="AE1209">
        <v>341.83267736991002</v>
      </c>
      <c r="AF1209">
        <v>299.25087960660829</v>
      </c>
    </row>
    <row r="1210" spans="4:32" x14ac:dyDescent="0.25">
      <c r="D1210">
        <v>2030</v>
      </c>
      <c r="E1210" t="s">
        <v>227</v>
      </c>
      <c r="F1210">
        <v>125.61082225267644</v>
      </c>
      <c r="G1210">
        <v>1917.1075921747031</v>
      </c>
      <c r="H1210">
        <v>275.47472459814918</v>
      </c>
      <c r="I1210">
        <v>1064.2624638110133</v>
      </c>
      <c r="J1210">
        <v>333.86113944406691</v>
      </c>
      <c r="K1210">
        <v>1300.9583539812036</v>
      </c>
      <c r="L1210">
        <v>404.89361919631705</v>
      </c>
      <c r="M1210">
        <v>420.78528434926216</v>
      </c>
      <c r="N1210">
        <v>1006.3733467583716</v>
      </c>
      <c r="O1210">
        <v>2147.6981103010121</v>
      </c>
      <c r="P1210">
        <v>166.9958172528859</v>
      </c>
      <c r="Q1210">
        <v>246.43750378255001</v>
      </c>
      <c r="R1210">
        <v>956.53196138474993</v>
      </c>
      <c r="S1210">
        <v>189.72958642043216</v>
      </c>
      <c r="T1210">
        <v>431.64370318639982</v>
      </c>
      <c r="U1210">
        <v>737.72127491314836</v>
      </c>
      <c r="V1210">
        <v>331.12008632684484</v>
      </c>
      <c r="W1210">
        <v>1023.6667462591363</v>
      </c>
      <c r="X1210">
        <v>140.4388970529636</v>
      </c>
      <c r="Y1210">
        <v>132.80473995411796</v>
      </c>
      <c r="Z1210">
        <v>950.3777065397145</v>
      </c>
      <c r="AA1210">
        <v>452.78144983504086</v>
      </c>
      <c r="AB1210">
        <v>847.37083741008496</v>
      </c>
      <c r="AC1210">
        <v>2328.2412300584992</v>
      </c>
      <c r="AD1210">
        <v>145.89867177491027</v>
      </c>
      <c r="AE1210">
        <v>345.62411062101455</v>
      </c>
      <c r="AF1210">
        <v>370.18518748945405</v>
      </c>
    </row>
    <row r="1211" spans="4:32" x14ac:dyDescent="0.25">
      <c r="D1211">
        <v>2030</v>
      </c>
      <c r="E1211" t="s">
        <v>228</v>
      </c>
      <c r="F1211">
        <v>194.79338919008777</v>
      </c>
      <c r="G1211">
        <v>2140.3318596652425</v>
      </c>
      <c r="H1211">
        <v>334.39951774691406</v>
      </c>
      <c r="I1211">
        <v>1261.3147316364084</v>
      </c>
      <c r="J1211">
        <v>461.18498310095418</v>
      </c>
      <c r="K1211">
        <v>1442.4883268563667</v>
      </c>
      <c r="L1211">
        <v>519.55183234422009</v>
      </c>
      <c r="M1211">
        <v>575.33382839899991</v>
      </c>
      <c r="N1211">
        <v>1217.2348391757694</v>
      </c>
      <c r="O1211">
        <v>2376.6183086502506</v>
      </c>
      <c r="P1211">
        <v>230.9009030992537</v>
      </c>
      <c r="Q1211">
        <v>299.35109530787452</v>
      </c>
      <c r="R1211">
        <v>1024.1031420133265</v>
      </c>
      <c r="S1211">
        <v>312.97864393444297</v>
      </c>
      <c r="T1211">
        <v>610.25627711871812</v>
      </c>
      <c r="U1211">
        <v>918.29101036672773</v>
      </c>
      <c r="V1211">
        <v>296.77593515466725</v>
      </c>
      <c r="W1211">
        <v>1137.1307347104082</v>
      </c>
      <c r="X1211">
        <v>172.74694099554415</v>
      </c>
      <c r="Y1211">
        <v>179.2421966185253</v>
      </c>
      <c r="Z1211">
        <v>1085.1757650966667</v>
      </c>
      <c r="AA1211">
        <v>601.44681221672067</v>
      </c>
      <c r="AB1211">
        <v>876.87791672623439</v>
      </c>
      <c r="AC1211">
        <v>2896.7982426415983</v>
      </c>
      <c r="AD1211">
        <v>175.87281459576084</v>
      </c>
      <c r="AE1211">
        <v>463.60526023088886</v>
      </c>
      <c r="AF1211">
        <v>454.65555325497479</v>
      </c>
    </row>
    <row r="1212" spans="4:32" x14ac:dyDescent="0.25">
      <c r="D1212">
        <v>2030</v>
      </c>
      <c r="E1212" t="s">
        <v>229</v>
      </c>
      <c r="F1212">
        <v>269.54892019108735</v>
      </c>
      <c r="G1212">
        <v>2099.152735241626</v>
      </c>
      <c r="H1212">
        <v>374.83596347356303</v>
      </c>
      <c r="I1212">
        <v>1346.6385502715948</v>
      </c>
      <c r="J1212">
        <v>516.79088495233623</v>
      </c>
      <c r="K1212">
        <v>1679.066083007184</v>
      </c>
      <c r="L1212">
        <v>488.76986891848253</v>
      </c>
      <c r="M1212">
        <v>584.58864190585973</v>
      </c>
      <c r="N1212">
        <v>1242.6559032111377</v>
      </c>
      <c r="O1212">
        <v>2518.8385444178325</v>
      </c>
      <c r="P1212">
        <v>288.14473349012053</v>
      </c>
      <c r="Q1212">
        <v>414.93946803034851</v>
      </c>
      <c r="R1212">
        <v>1090.5739458487751</v>
      </c>
      <c r="S1212">
        <v>354.47115685019469</v>
      </c>
      <c r="T1212">
        <v>638.06296108969354</v>
      </c>
      <c r="U1212">
        <v>881.57991149201746</v>
      </c>
      <c r="V1212">
        <v>379.73046852418935</v>
      </c>
      <c r="W1212">
        <v>1210.4966092626078</v>
      </c>
      <c r="X1212">
        <v>174.28364694326589</v>
      </c>
      <c r="Y1212">
        <v>209.58808042322732</v>
      </c>
      <c r="Z1212">
        <v>1099.3212395962034</v>
      </c>
      <c r="AA1212">
        <v>625.36346967043653</v>
      </c>
      <c r="AB1212">
        <v>989.58566646640247</v>
      </c>
      <c r="AC1212">
        <v>3432.2370459495119</v>
      </c>
      <c r="AD1212">
        <v>196.81265544546562</v>
      </c>
      <c r="AE1212">
        <v>502.79360667548445</v>
      </c>
      <c r="AF1212">
        <v>618.82960412229716</v>
      </c>
    </row>
    <row r="1213" spans="4:32" x14ac:dyDescent="0.25">
      <c r="D1213">
        <v>2030</v>
      </c>
      <c r="E1213" t="s">
        <v>174</v>
      </c>
      <c r="F1213">
        <v>267.0120706718605</v>
      </c>
      <c r="G1213">
        <v>1986.5455230753155</v>
      </c>
      <c r="H1213">
        <v>438.55338927642191</v>
      </c>
      <c r="I1213">
        <v>1356.5638992620397</v>
      </c>
      <c r="J1213">
        <v>550.24431932807795</v>
      </c>
      <c r="K1213">
        <v>1630.5084488864557</v>
      </c>
      <c r="L1213">
        <v>470.49064175978214</v>
      </c>
      <c r="M1213">
        <v>634.18729057729126</v>
      </c>
      <c r="N1213">
        <v>1263.5117281431583</v>
      </c>
      <c r="O1213">
        <v>2629.6645504284211</v>
      </c>
      <c r="P1213">
        <v>338.69930476991345</v>
      </c>
      <c r="Q1213">
        <v>440.17550224915959</v>
      </c>
      <c r="R1213">
        <v>1171.8354253573257</v>
      </c>
      <c r="S1213">
        <v>449.35964934074121</v>
      </c>
      <c r="T1213">
        <v>763.04836266918062</v>
      </c>
      <c r="U1213">
        <v>662.3377089749572</v>
      </c>
      <c r="V1213">
        <v>385.6569353673849</v>
      </c>
      <c r="W1213">
        <v>1225.8412817004769</v>
      </c>
      <c r="X1213">
        <v>223.04931281603996</v>
      </c>
      <c r="Y1213">
        <v>240.4641598048033</v>
      </c>
      <c r="Z1213">
        <v>1085.0612673177154</v>
      </c>
      <c r="AA1213">
        <v>530.16513058036242</v>
      </c>
      <c r="AB1213">
        <v>851.81132615412412</v>
      </c>
      <c r="AC1213">
        <v>3580.0091276555727</v>
      </c>
      <c r="AD1213">
        <v>289.69510615725648</v>
      </c>
      <c r="AE1213">
        <v>580.91238210073618</v>
      </c>
      <c r="AF1213">
        <v>608.26603158421915</v>
      </c>
    </row>
    <row r="1214" spans="4:32" x14ac:dyDescent="0.25">
      <c r="D1214">
        <v>2030</v>
      </c>
      <c r="E1214" t="s">
        <v>175</v>
      </c>
      <c r="F1214">
        <v>260.82456799833886</v>
      </c>
      <c r="G1214">
        <v>1842.5109075306084</v>
      </c>
      <c r="H1214">
        <v>427.4432992549348</v>
      </c>
      <c r="I1214">
        <v>1275.5294861454156</v>
      </c>
      <c r="J1214">
        <v>509.17489425717548</v>
      </c>
      <c r="K1214">
        <v>1513.1098011341178</v>
      </c>
      <c r="L1214">
        <v>518.23501762092565</v>
      </c>
      <c r="M1214">
        <v>595.12919311635414</v>
      </c>
      <c r="N1214">
        <v>1147.7886532663304</v>
      </c>
      <c r="O1214">
        <v>2654.5933935704102</v>
      </c>
      <c r="P1214">
        <v>344.17718271160527</v>
      </c>
      <c r="Q1214">
        <v>535.0488241454791</v>
      </c>
      <c r="R1214">
        <v>1132.3579921995354</v>
      </c>
      <c r="S1214">
        <v>457.00922469486477</v>
      </c>
      <c r="T1214">
        <v>778.45625257739619</v>
      </c>
      <c r="U1214">
        <v>562.23761081295663</v>
      </c>
      <c r="V1214">
        <v>382.05871223335095</v>
      </c>
      <c r="W1214">
        <v>1206.6414791865143</v>
      </c>
      <c r="X1214">
        <v>262.43752708310524</v>
      </c>
      <c r="Y1214">
        <v>267.76324205383287</v>
      </c>
      <c r="Z1214">
        <v>1134.6789737196323</v>
      </c>
      <c r="AA1214">
        <v>521.18585694800095</v>
      </c>
      <c r="AB1214">
        <v>912.69858255483689</v>
      </c>
      <c r="AC1214">
        <v>3447.7385066159736</v>
      </c>
      <c r="AD1214">
        <v>292.96268198432864</v>
      </c>
      <c r="AE1214">
        <v>592.5564554531262</v>
      </c>
      <c r="AF1214">
        <v>536.82450749975931</v>
      </c>
    </row>
    <row r="1215" spans="4:32" x14ac:dyDescent="0.25">
      <c r="D1215">
        <v>2030</v>
      </c>
      <c r="E1215" t="s">
        <v>177</v>
      </c>
      <c r="F1215">
        <v>325.45694867567858</v>
      </c>
      <c r="G1215">
        <v>1947.0295240136543</v>
      </c>
      <c r="H1215">
        <v>528.29274441929704</v>
      </c>
      <c r="I1215">
        <v>1255.4924151038176</v>
      </c>
      <c r="J1215">
        <v>723.92517967269134</v>
      </c>
      <c r="K1215">
        <v>1571.9560370016568</v>
      </c>
      <c r="L1215">
        <v>633.1703341626536</v>
      </c>
      <c r="M1215">
        <v>733.86297268352155</v>
      </c>
      <c r="N1215">
        <v>1289.4991671920789</v>
      </c>
      <c r="O1215">
        <v>3265.4084136528127</v>
      </c>
      <c r="P1215">
        <v>420.75667413796793</v>
      </c>
      <c r="Q1215">
        <v>684.53000605948216</v>
      </c>
      <c r="R1215">
        <v>1274.2387752528027</v>
      </c>
      <c r="S1215">
        <v>519.22113384604393</v>
      </c>
      <c r="T1215">
        <v>992.77114516740176</v>
      </c>
      <c r="U1215">
        <v>604.89742353790029</v>
      </c>
      <c r="V1215">
        <v>448.67561146024963</v>
      </c>
      <c r="W1215">
        <v>1568.5455300425074</v>
      </c>
      <c r="X1215">
        <v>296.25401515124111</v>
      </c>
      <c r="Y1215">
        <v>285.7781155593666</v>
      </c>
      <c r="Z1215">
        <v>1397.8166613182846</v>
      </c>
      <c r="AA1215">
        <v>642.80363075245134</v>
      </c>
      <c r="AB1215">
        <v>1069.016135069232</v>
      </c>
      <c r="AC1215">
        <v>3877.9688856747271</v>
      </c>
      <c r="AD1215">
        <v>397.58285799009298</v>
      </c>
      <c r="AE1215">
        <v>680.92353469154921</v>
      </c>
      <c r="AF1215">
        <v>618.82065992234777</v>
      </c>
    </row>
    <row r="1216" spans="4:32" x14ac:dyDescent="0.25">
      <c r="D1216">
        <v>2030</v>
      </c>
      <c r="E1216" t="s">
        <v>178</v>
      </c>
      <c r="F1216">
        <v>400.00158699323759</v>
      </c>
      <c r="G1216">
        <v>2219.682200037053</v>
      </c>
      <c r="H1216">
        <v>587.3659960377023</v>
      </c>
      <c r="I1216">
        <v>1382.7903207973252</v>
      </c>
      <c r="J1216">
        <v>870.25751802175307</v>
      </c>
      <c r="K1216">
        <v>1745.3461020563382</v>
      </c>
      <c r="L1216">
        <v>681.66649221683974</v>
      </c>
      <c r="M1216">
        <v>731.0699098635688</v>
      </c>
      <c r="N1216">
        <v>1533.6085982504628</v>
      </c>
      <c r="O1216">
        <v>3973.3036237272145</v>
      </c>
      <c r="P1216">
        <v>522.93432833414056</v>
      </c>
      <c r="Q1216">
        <v>796.02693672416342</v>
      </c>
      <c r="R1216">
        <v>1403.002879856306</v>
      </c>
      <c r="S1216">
        <v>610.22159824713913</v>
      </c>
      <c r="T1216">
        <v>1147.4339699051413</v>
      </c>
      <c r="U1216">
        <v>614.86060015550845</v>
      </c>
      <c r="V1216">
        <v>491.83142429846964</v>
      </c>
      <c r="W1216">
        <v>1988.8991000767207</v>
      </c>
      <c r="X1216">
        <v>379.89137714571854</v>
      </c>
      <c r="Y1216">
        <v>339.51772549149177</v>
      </c>
      <c r="Z1216">
        <v>1639.8687191504118</v>
      </c>
      <c r="AA1216">
        <v>702.54322167488715</v>
      </c>
      <c r="AB1216">
        <v>1144.5332117832074</v>
      </c>
      <c r="AC1216">
        <v>3866.4894498121889</v>
      </c>
      <c r="AD1216">
        <v>439.80608207251652</v>
      </c>
      <c r="AE1216">
        <v>816.81098685248685</v>
      </c>
      <c r="AF1216">
        <v>736.03987310225489</v>
      </c>
    </row>
    <row r="1217" spans="4:32" x14ac:dyDescent="0.25">
      <c r="D1217">
        <v>2030</v>
      </c>
      <c r="E1217" t="s">
        <v>230</v>
      </c>
      <c r="F1217">
        <v>484.80899496948172</v>
      </c>
      <c r="G1217">
        <v>2012.2227768228929</v>
      </c>
      <c r="H1217">
        <v>603.58106671092366</v>
      </c>
      <c r="I1217">
        <v>1343.3160208712318</v>
      </c>
      <c r="J1217">
        <v>893.99829147038076</v>
      </c>
      <c r="K1217">
        <v>1739.9997635977038</v>
      </c>
      <c r="L1217">
        <v>660.92072553190133</v>
      </c>
      <c r="M1217">
        <v>674.36855127707349</v>
      </c>
      <c r="N1217">
        <v>1355.0340142097664</v>
      </c>
      <c r="O1217">
        <v>4000.8911330834057</v>
      </c>
      <c r="P1217">
        <v>509.17173476179914</v>
      </c>
      <c r="Q1217">
        <v>848.04426982436337</v>
      </c>
      <c r="R1217">
        <v>1343.8980507341755</v>
      </c>
      <c r="S1217">
        <v>658.48094608106032</v>
      </c>
      <c r="T1217">
        <v>1198.3788661856461</v>
      </c>
      <c r="U1217">
        <v>618.71596574876764</v>
      </c>
      <c r="V1217">
        <v>549.33656608963577</v>
      </c>
      <c r="W1217">
        <v>1952.239734621342</v>
      </c>
      <c r="X1217">
        <v>303.48066679394395</v>
      </c>
      <c r="Y1217">
        <v>303.59594093185706</v>
      </c>
      <c r="Z1217">
        <v>1645.5135640747446</v>
      </c>
      <c r="AA1217">
        <v>658.84256498784487</v>
      </c>
      <c r="AB1217">
        <v>1180.1089235206061</v>
      </c>
      <c r="AC1217">
        <v>3792.0807361206685</v>
      </c>
      <c r="AD1217">
        <v>499.77861015136847</v>
      </c>
      <c r="AE1217">
        <v>832.75852020167235</v>
      </c>
      <c r="AF1217">
        <v>710.28207811257255</v>
      </c>
    </row>
    <row r="1218" spans="4:32" x14ac:dyDescent="0.25">
      <c r="D1218">
        <v>2030</v>
      </c>
      <c r="E1218" t="s">
        <v>231</v>
      </c>
      <c r="F1218">
        <v>429.49854815075179</v>
      </c>
      <c r="G1218">
        <v>1601.1954800555625</v>
      </c>
      <c r="H1218">
        <v>473.21971460434349</v>
      </c>
      <c r="I1218">
        <v>1171.2781987396143</v>
      </c>
      <c r="J1218">
        <v>856.35637215834015</v>
      </c>
      <c r="K1218">
        <v>1440.7183320233371</v>
      </c>
      <c r="L1218">
        <v>489.11673117987328</v>
      </c>
      <c r="M1218">
        <v>591.14747705036984</v>
      </c>
      <c r="N1218">
        <v>1187.5492907409073</v>
      </c>
      <c r="O1218">
        <v>3142.2060557486184</v>
      </c>
      <c r="P1218">
        <v>392.15749828315586</v>
      </c>
      <c r="Q1218">
        <v>649.16437644040082</v>
      </c>
      <c r="R1218">
        <v>1171.8522458829011</v>
      </c>
      <c r="S1218">
        <v>557.37642828073729</v>
      </c>
      <c r="T1218">
        <v>1045.155345541086</v>
      </c>
      <c r="U1218">
        <v>545.38015100234202</v>
      </c>
      <c r="V1218">
        <v>464.59012199006708</v>
      </c>
      <c r="W1218">
        <v>1644.1138428147717</v>
      </c>
      <c r="X1218">
        <v>258.36010160311588</v>
      </c>
      <c r="Y1218">
        <v>241.67412395346921</v>
      </c>
      <c r="Z1218">
        <v>1470.2382924978695</v>
      </c>
      <c r="AA1218">
        <v>613.61443857017946</v>
      </c>
      <c r="AB1218">
        <v>977.74750225513662</v>
      </c>
      <c r="AC1218">
        <v>3228.8080547954487</v>
      </c>
      <c r="AD1218">
        <v>452.47701188872236</v>
      </c>
      <c r="AE1218">
        <v>670.32727371017052</v>
      </c>
      <c r="AF1218">
        <v>617.68264262627679</v>
      </c>
    </row>
    <row r="1219" spans="4:32" x14ac:dyDescent="0.25">
      <c r="D1219">
        <v>2030</v>
      </c>
      <c r="E1219" t="s">
        <v>232</v>
      </c>
      <c r="F1219">
        <v>278.07383203526393</v>
      </c>
      <c r="G1219">
        <v>1343.2775082613268</v>
      </c>
      <c r="H1219">
        <v>387.35710592454819</v>
      </c>
      <c r="I1219">
        <v>1092.3103053248756</v>
      </c>
      <c r="J1219">
        <v>693.11205974778431</v>
      </c>
      <c r="K1219">
        <v>1224.4041172245945</v>
      </c>
      <c r="L1219">
        <v>447.0439192504823</v>
      </c>
      <c r="M1219">
        <v>518.58957788732732</v>
      </c>
      <c r="N1219">
        <v>1023.4805075541332</v>
      </c>
      <c r="O1219">
        <v>2595.2685505852651</v>
      </c>
      <c r="P1219">
        <v>277.8114988823009</v>
      </c>
      <c r="Q1219">
        <v>698.32688565990316</v>
      </c>
      <c r="R1219">
        <v>981.34386183748109</v>
      </c>
      <c r="S1219">
        <v>546.28054918348357</v>
      </c>
      <c r="T1219">
        <v>777.45864316398456</v>
      </c>
      <c r="U1219">
        <v>379.94180037249163</v>
      </c>
      <c r="V1219">
        <v>457.0728387129692</v>
      </c>
      <c r="W1219">
        <v>1354.6385888013926</v>
      </c>
      <c r="X1219">
        <v>240.70104168214726</v>
      </c>
      <c r="Y1219">
        <v>191.68875627975726</v>
      </c>
      <c r="Z1219">
        <v>1240.7967203853632</v>
      </c>
      <c r="AA1219">
        <v>516.02954528476585</v>
      </c>
      <c r="AB1219">
        <v>764.82381172114958</v>
      </c>
      <c r="AC1219">
        <v>2633.4828808968678</v>
      </c>
      <c r="AD1219">
        <v>354.44266031165597</v>
      </c>
      <c r="AE1219">
        <v>585.20689247168707</v>
      </c>
      <c r="AF1219">
        <v>555.82717174839684</v>
      </c>
    </row>
    <row r="1220" spans="4:32" x14ac:dyDescent="0.25">
      <c r="D1220">
        <v>2030</v>
      </c>
      <c r="E1220" t="s">
        <v>233</v>
      </c>
      <c r="F1220">
        <v>229.4295930851506</v>
      </c>
      <c r="G1220">
        <v>1196.0592182405737</v>
      </c>
      <c r="H1220">
        <v>372.83891722538237</v>
      </c>
      <c r="I1220">
        <v>1036.608636233276</v>
      </c>
      <c r="J1220">
        <v>570.99561796402554</v>
      </c>
      <c r="K1220">
        <v>1006.6061689148808</v>
      </c>
      <c r="L1220">
        <v>398.82630681186339</v>
      </c>
      <c r="M1220">
        <v>459.1969033569294</v>
      </c>
      <c r="N1220">
        <v>899.67604017313374</v>
      </c>
      <c r="O1220">
        <v>2142.1489431590326</v>
      </c>
      <c r="P1220">
        <v>214.66085351473933</v>
      </c>
      <c r="Q1220">
        <v>608.49916193811782</v>
      </c>
      <c r="R1220">
        <v>1007.4557189900273</v>
      </c>
      <c r="S1220">
        <v>483.95486392398999</v>
      </c>
      <c r="T1220">
        <v>736.11191123096114</v>
      </c>
      <c r="U1220">
        <v>310.5695022161687</v>
      </c>
      <c r="V1220">
        <v>422.34701688771707</v>
      </c>
      <c r="W1220">
        <v>1176.4542412146416</v>
      </c>
      <c r="X1220">
        <v>198.00486147052399</v>
      </c>
      <c r="Y1220">
        <v>152.33305634110116</v>
      </c>
      <c r="Z1220">
        <v>1058.515726317187</v>
      </c>
      <c r="AA1220">
        <v>430.98764217396786</v>
      </c>
      <c r="AB1220">
        <v>774.47537389453782</v>
      </c>
      <c r="AC1220">
        <v>2320.3447554455256</v>
      </c>
      <c r="AD1220">
        <v>361.79472408079232</v>
      </c>
      <c r="AE1220">
        <v>529.16761962323505</v>
      </c>
      <c r="AF1220">
        <v>437.02428109647695</v>
      </c>
    </row>
    <row r="1221" spans="4:32" x14ac:dyDescent="0.25">
      <c r="D1221">
        <v>2030</v>
      </c>
      <c r="E1221" t="s">
        <v>534</v>
      </c>
      <c r="F1221">
        <v>128.73650405857242</v>
      </c>
      <c r="G1221">
        <v>698.46000648537108</v>
      </c>
      <c r="H1221">
        <v>178.84831805540338</v>
      </c>
      <c r="I1221">
        <v>631.98765859634852</v>
      </c>
      <c r="J1221">
        <v>305.43939893628283</v>
      </c>
      <c r="K1221">
        <v>589.51246867218322</v>
      </c>
      <c r="L1221">
        <v>179.58587400497402</v>
      </c>
      <c r="M1221">
        <v>250.75351576516093</v>
      </c>
      <c r="N1221">
        <v>498.89570172108029</v>
      </c>
      <c r="O1221">
        <v>1101.005997515588</v>
      </c>
      <c r="P1221">
        <v>130.12282716060253</v>
      </c>
      <c r="Q1221">
        <v>358.44472965125988</v>
      </c>
      <c r="R1221">
        <v>590.76282565815893</v>
      </c>
      <c r="S1221">
        <v>268.18786069377899</v>
      </c>
      <c r="T1221">
        <v>376.68950586217693</v>
      </c>
      <c r="U1221">
        <v>170.96992018911763</v>
      </c>
      <c r="V1221">
        <v>231.89019960786894</v>
      </c>
      <c r="W1221">
        <v>688.29649837247212</v>
      </c>
      <c r="X1221">
        <v>116.99909892891179</v>
      </c>
      <c r="Y1221">
        <v>94.893117299534453</v>
      </c>
      <c r="Z1221">
        <v>573.48499734036227</v>
      </c>
      <c r="AA1221">
        <v>236.09867259824216</v>
      </c>
      <c r="AB1221">
        <v>347.44735974813244</v>
      </c>
      <c r="AC1221">
        <v>1333.9604247306306</v>
      </c>
      <c r="AD1221">
        <v>165.4360984354646</v>
      </c>
      <c r="AE1221">
        <v>249.11310426791906</v>
      </c>
      <c r="AF1221">
        <v>200.39104041174664</v>
      </c>
    </row>
    <row r="1222" spans="4:32" x14ac:dyDescent="0.25">
      <c r="D1222">
        <v>2030</v>
      </c>
      <c r="E1222" t="s">
        <v>535</v>
      </c>
      <c r="F1222">
        <v>35.690466106105781</v>
      </c>
      <c r="G1222">
        <v>321.38658834960842</v>
      </c>
      <c r="H1222">
        <v>122.24000930445591</v>
      </c>
      <c r="I1222">
        <v>319.38682264669399</v>
      </c>
      <c r="J1222">
        <v>192.31830817725987</v>
      </c>
      <c r="K1222">
        <v>323.18844477903991</v>
      </c>
      <c r="L1222">
        <v>49.143758403861867</v>
      </c>
      <c r="M1222">
        <v>120.51726343325116</v>
      </c>
      <c r="N1222">
        <v>201.44299272730632</v>
      </c>
      <c r="O1222">
        <v>569.56167333497751</v>
      </c>
      <c r="P1222">
        <v>85.159179853339424</v>
      </c>
      <c r="Q1222">
        <v>146.14912862944149</v>
      </c>
      <c r="R1222">
        <v>285.29979306664774</v>
      </c>
      <c r="S1222">
        <v>128.92236168646434</v>
      </c>
      <c r="T1222">
        <v>169.0110299971081</v>
      </c>
      <c r="U1222">
        <v>53.699797618158037</v>
      </c>
      <c r="V1222">
        <v>136.91531423408972</v>
      </c>
      <c r="W1222">
        <v>282.85059838447069</v>
      </c>
      <c r="X1222">
        <v>40.462223331963266</v>
      </c>
      <c r="Y1222">
        <v>19.011733236457435</v>
      </c>
      <c r="Z1222">
        <v>241.12807024605732</v>
      </c>
      <c r="AA1222">
        <v>131.71187326051037</v>
      </c>
      <c r="AB1222">
        <v>134.46496257598298</v>
      </c>
      <c r="AC1222">
        <v>604.58933664732081</v>
      </c>
      <c r="AD1222">
        <v>110.02480017706806</v>
      </c>
      <c r="AE1222">
        <v>87.929547266716853</v>
      </c>
      <c r="AF1222">
        <v>86.999445388713369</v>
      </c>
    </row>
    <row r="1223" spans="4:32" x14ac:dyDescent="0.25">
      <c r="D1223">
        <v>2031</v>
      </c>
      <c r="E1223" t="s">
        <v>181</v>
      </c>
      <c r="F1223">
        <v>698.66010168098353</v>
      </c>
      <c r="G1223">
        <v>6396.9176758511348</v>
      </c>
      <c r="H1223">
        <v>1042.7881533717557</v>
      </c>
      <c r="I1223">
        <v>4355.7105103484291</v>
      </c>
      <c r="J1223">
        <v>1482.7531366392946</v>
      </c>
      <c r="K1223">
        <v>4222.0951550222089</v>
      </c>
      <c r="L1223">
        <v>1263.2853912229639</v>
      </c>
      <c r="M1223">
        <v>1787.7701765228023</v>
      </c>
      <c r="N1223">
        <v>3536.8298325994829</v>
      </c>
      <c r="O1223">
        <v>7674.1930749415997</v>
      </c>
      <c r="P1223">
        <v>950.67129077785535</v>
      </c>
      <c r="Q1223">
        <v>1132.3187875428084</v>
      </c>
      <c r="R1223">
        <v>3107.4481800382068</v>
      </c>
      <c r="S1223">
        <v>1026.2513776642566</v>
      </c>
      <c r="T1223">
        <v>2003.4627129529883</v>
      </c>
      <c r="U1223">
        <v>2651.1129366358923</v>
      </c>
      <c r="V1223">
        <v>981.47096543830753</v>
      </c>
      <c r="W1223">
        <v>3692.0624168787458</v>
      </c>
      <c r="X1223">
        <v>546.82766443203457</v>
      </c>
      <c r="Y1223">
        <v>677.49353411175116</v>
      </c>
      <c r="Z1223">
        <v>3532.2302885524159</v>
      </c>
      <c r="AA1223">
        <v>1753.4909141099381</v>
      </c>
      <c r="AB1223">
        <v>2797.2895634832389</v>
      </c>
      <c r="AC1223">
        <v>8796.7788091419043</v>
      </c>
      <c r="AD1223">
        <v>587.14487485087182</v>
      </c>
      <c r="AE1223">
        <v>1510.3758260619468</v>
      </c>
      <c r="AF1223">
        <v>1581.1420537866568</v>
      </c>
    </row>
    <row r="1224" spans="4:32" x14ac:dyDescent="0.25">
      <c r="D1224">
        <v>2031</v>
      </c>
      <c r="E1224" t="s">
        <v>533</v>
      </c>
      <c r="F1224">
        <v>201.52490877331689</v>
      </c>
      <c r="G1224">
        <v>1372.0660332640971</v>
      </c>
      <c r="H1224">
        <v>328.76901604319045</v>
      </c>
      <c r="I1224">
        <v>948.96201718512498</v>
      </c>
      <c r="J1224">
        <v>359.60001387895329</v>
      </c>
      <c r="K1224">
        <v>1134.0794131590035</v>
      </c>
      <c r="L1224">
        <v>280.96976900747705</v>
      </c>
      <c r="M1224">
        <v>418.17918883335608</v>
      </c>
      <c r="N1224">
        <v>777.17712072145412</v>
      </c>
      <c r="O1224">
        <v>1780.256863939507</v>
      </c>
      <c r="P1224">
        <v>265.55806658655388</v>
      </c>
      <c r="Q1224">
        <v>333.26462922976032</v>
      </c>
      <c r="R1224">
        <v>957.82121676364125</v>
      </c>
      <c r="S1224">
        <v>300.01931048231813</v>
      </c>
      <c r="T1224">
        <v>450.92978116038262</v>
      </c>
      <c r="U1224">
        <v>418.71098329570805</v>
      </c>
      <c r="V1224">
        <v>177.59561327603936</v>
      </c>
      <c r="W1224">
        <v>1269.4322096697906</v>
      </c>
      <c r="X1224">
        <v>162.70451987004969</v>
      </c>
      <c r="Y1224">
        <v>164.38796480314363</v>
      </c>
      <c r="Z1224">
        <v>804.50459208279904</v>
      </c>
      <c r="AA1224">
        <v>374.35693326865294</v>
      </c>
      <c r="AB1224">
        <v>724.86637388469103</v>
      </c>
      <c r="AC1224">
        <v>2403.0553069860525</v>
      </c>
      <c r="AD1224">
        <v>188.53890685649546</v>
      </c>
      <c r="AE1224">
        <v>360.6766209226152</v>
      </c>
      <c r="AF1224">
        <v>447.3315728160016</v>
      </c>
    </row>
    <row r="1225" spans="4:32" x14ac:dyDescent="0.25">
      <c r="D1225">
        <v>2031</v>
      </c>
      <c r="E1225" t="s">
        <v>168</v>
      </c>
      <c r="F1225">
        <v>149.67877742827943</v>
      </c>
      <c r="G1225">
        <v>1416.9031078800883</v>
      </c>
      <c r="H1225">
        <v>255.11634293465016</v>
      </c>
      <c r="I1225">
        <v>765.600969071338</v>
      </c>
      <c r="J1225">
        <v>273.43344946151279</v>
      </c>
      <c r="K1225">
        <v>1145.020181784259</v>
      </c>
      <c r="L1225">
        <v>357.90536175298558</v>
      </c>
      <c r="M1225">
        <v>352.57768356489856</v>
      </c>
      <c r="N1225">
        <v>783.92524922670725</v>
      </c>
      <c r="O1225">
        <v>1880.2961278282148</v>
      </c>
      <c r="P1225">
        <v>241.75712203106545</v>
      </c>
      <c r="Q1225">
        <v>249.04296629730806</v>
      </c>
      <c r="R1225">
        <v>1376.8632347963492</v>
      </c>
      <c r="S1225">
        <v>203.98714943828247</v>
      </c>
      <c r="T1225">
        <v>450.03968031055854</v>
      </c>
      <c r="U1225">
        <v>463.40442739693799</v>
      </c>
      <c r="V1225">
        <v>251.73994731128241</v>
      </c>
      <c r="W1225">
        <v>1353.1634343524743</v>
      </c>
      <c r="X1225">
        <v>85.980263980206658</v>
      </c>
      <c r="Y1225">
        <v>154.28569151260726</v>
      </c>
      <c r="Z1225">
        <v>917.99140428579653</v>
      </c>
      <c r="AA1225">
        <v>504.82624689276605</v>
      </c>
      <c r="AB1225">
        <v>563.29777697648581</v>
      </c>
      <c r="AC1225">
        <v>2107.3496919532299</v>
      </c>
      <c r="AD1225">
        <v>208.96106743204146</v>
      </c>
      <c r="AE1225">
        <v>395.37878046918587</v>
      </c>
      <c r="AF1225">
        <v>383.36790563264077</v>
      </c>
    </row>
    <row r="1226" spans="4:32" x14ac:dyDescent="0.25">
      <c r="D1226">
        <v>2031</v>
      </c>
      <c r="E1226" t="s">
        <v>226</v>
      </c>
      <c r="F1226">
        <v>111.14844679692078</v>
      </c>
      <c r="G1226">
        <v>1727.0172133658589</v>
      </c>
      <c r="H1226">
        <v>256.39305393264038</v>
      </c>
      <c r="I1226">
        <v>748.24925513195626</v>
      </c>
      <c r="J1226">
        <v>279.28696372497438</v>
      </c>
      <c r="K1226">
        <v>1210.4148740080352</v>
      </c>
      <c r="L1226">
        <v>326.58971430048371</v>
      </c>
      <c r="M1226">
        <v>323.21932998070378</v>
      </c>
      <c r="N1226">
        <v>907.51981538438338</v>
      </c>
      <c r="O1226">
        <v>1832.6382647667322</v>
      </c>
      <c r="P1226">
        <v>159.7014988665851</v>
      </c>
      <c r="Q1226">
        <v>195.74134725901447</v>
      </c>
      <c r="R1226">
        <v>996.7717814175752</v>
      </c>
      <c r="S1226">
        <v>152.48484646073069</v>
      </c>
      <c r="T1226">
        <v>395.86731710598133</v>
      </c>
      <c r="U1226">
        <v>595.62944275731786</v>
      </c>
      <c r="V1226">
        <v>228.99283181565244</v>
      </c>
      <c r="W1226">
        <v>946.98007308329352</v>
      </c>
      <c r="X1226">
        <v>93.467475411511757</v>
      </c>
      <c r="Y1226">
        <v>135.16541676751345</v>
      </c>
      <c r="Z1226">
        <v>919.64201339104966</v>
      </c>
      <c r="AA1226">
        <v>425.81343374484373</v>
      </c>
      <c r="AB1226">
        <v>629.49349598046877</v>
      </c>
      <c r="AC1226">
        <v>2083.1644992568304</v>
      </c>
      <c r="AD1226">
        <v>141.94556427552496</v>
      </c>
      <c r="AE1226">
        <v>347.41800578729794</v>
      </c>
      <c r="AF1226">
        <v>305.01324837693693</v>
      </c>
    </row>
    <row r="1227" spans="4:32" x14ac:dyDescent="0.25">
      <c r="D1227">
        <v>2031</v>
      </c>
      <c r="E1227" t="s">
        <v>227</v>
      </c>
      <c r="F1227">
        <v>123.90531249768026</v>
      </c>
      <c r="G1227">
        <v>1891.0776240462083</v>
      </c>
      <c r="H1227">
        <v>271.73440332939782</v>
      </c>
      <c r="I1227">
        <v>1049.8121960605586</v>
      </c>
      <c r="J1227">
        <v>329.32806323355857</v>
      </c>
      <c r="K1227">
        <v>1283.2942934825353</v>
      </c>
      <c r="L1227">
        <v>397.52939719944482</v>
      </c>
      <c r="M1227">
        <v>413.97021484477125</v>
      </c>
      <c r="N1227">
        <v>988.06938644411775</v>
      </c>
      <c r="O1227">
        <v>2099.6902294556821</v>
      </c>
      <c r="P1227">
        <v>164.29114067823403</v>
      </c>
      <c r="Q1227">
        <v>242.44618379285828</v>
      </c>
      <c r="R1227">
        <v>941.03989917971023</v>
      </c>
      <c r="S1227">
        <v>186.27877680642001</v>
      </c>
      <c r="T1227">
        <v>424.6527699294528</v>
      </c>
      <c r="U1227">
        <v>724.30356966242198</v>
      </c>
      <c r="V1227">
        <v>325.75724098366629</v>
      </c>
      <c r="W1227">
        <v>1000.7845399825535</v>
      </c>
      <c r="X1227">
        <v>138.1643383168373</v>
      </c>
      <c r="Y1227">
        <v>130.38928181674282</v>
      </c>
      <c r="Z1227">
        <v>929.13374330541183</v>
      </c>
      <c r="AA1227">
        <v>445.44816807414941</v>
      </c>
      <c r="AB1227">
        <v>831.95882135325064</v>
      </c>
      <c r="AC1227">
        <v>2285.8950816690663</v>
      </c>
      <c r="AD1227">
        <v>143.53568612464778</v>
      </c>
      <c r="AE1227">
        <v>340.02635703048026</v>
      </c>
      <c r="AF1227">
        <v>363.45224389296743</v>
      </c>
    </row>
    <row r="1228" spans="4:32" x14ac:dyDescent="0.25">
      <c r="D1228">
        <v>2031</v>
      </c>
      <c r="E1228" t="s">
        <v>228</v>
      </c>
      <c r="F1228">
        <v>192.4702204681949</v>
      </c>
      <c r="G1228">
        <v>2114.8055722921486</v>
      </c>
      <c r="H1228">
        <v>330.41136135477086</v>
      </c>
      <c r="I1228">
        <v>1246.2718857514233</v>
      </c>
      <c r="J1228">
        <v>455.68474239873353</v>
      </c>
      <c r="K1228">
        <v>1425.2847463006729</v>
      </c>
      <c r="L1228">
        <v>514.43478821373378</v>
      </c>
      <c r="M1228">
        <v>568.78227206625911</v>
      </c>
      <c r="N1228">
        <v>1205.2463444742414</v>
      </c>
      <c r="O1228">
        <v>2358.7479780553563</v>
      </c>
      <c r="P1228">
        <v>228.27154219734899</v>
      </c>
      <c r="Q1228">
        <v>295.94226469967833</v>
      </c>
      <c r="R1228">
        <v>1012.4412700804561</v>
      </c>
      <c r="S1228">
        <v>309.89613044260091</v>
      </c>
      <c r="T1228">
        <v>603.30704489978598</v>
      </c>
      <c r="U1228">
        <v>909.24680085355214</v>
      </c>
      <c r="V1228">
        <v>293.3964289247308</v>
      </c>
      <c r="W1228">
        <v>1128.5803915253341</v>
      </c>
      <c r="X1228">
        <v>170.77980251110921</v>
      </c>
      <c r="Y1228">
        <v>177.47684776775918</v>
      </c>
      <c r="Z1228">
        <v>1077.0160830790446</v>
      </c>
      <c r="AA1228">
        <v>594.59789689680917</v>
      </c>
      <c r="AB1228">
        <v>868.24158302937963</v>
      </c>
      <c r="AC1228">
        <v>2868.2677986667773</v>
      </c>
      <c r="AD1228">
        <v>173.87008053886004</v>
      </c>
      <c r="AE1228">
        <v>458.32600177495954</v>
      </c>
      <c r="AF1228">
        <v>450.17766984596204</v>
      </c>
    </row>
    <row r="1229" spans="4:32" x14ac:dyDescent="0.25">
      <c r="D1229">
        <v>2031</v>
      </c>
      <c r="E1229" t="s">
        <v>229</v>
      </c>
      <c r="F1229">
        <v>272.29496980372477</v>
      </c>
      <c r="G1229">
        <v>2120.5380093929402</v>
      </c>
      <c r="H1229">
        <v>378.65463264711951</v>
      </c>
      <c r="I1229">
        <v>1360.3575303614218</v>
      </c>
      <c r="J1229">
        <v>522.05573041501464</v>
      </c>
      <c r="K1229">
        <v>1696.1716932376605</v>
      </c>
      <c r="L1229">
        <v>496.24323574649998</v>
      </c>
      <c r="M1229">
        <v>589.5714828490818</v>
      </c>
      <c r="N1229">
        <v>1261.6563040055801</v>
      </c>
      <c r="O1229">
        <v>2579.6128953964744</v>
      </c>
      <c r="P1229">
        <v>290.6007842456184</v>
      </c>
      <c r="Q1229">
        <v>418.47627532020579</v>
      </c>
      <c r="R1229">
        <v>1099.8696387847006</v>
      </c>
      <c r="S1229">
        <v>359.891075616781</v>
      </c>
      <c r="T1229">
        <v>643.50159950816499</v>
      </c>
      <c r="U1229">
        <v>895.05940457404665</v>
      </c>
      <c r="V1229">
        <v>382.96716590473125</v>
      </c>
      <c r="W1229">
        <v>1239.7033823417394</v>
      </c>
      <c r="X1229">
        <v>175.76918331785529</v>
      </c>
      <c r="Y1229">
        <v>212.79271456167916</v>
      </c>
      <c r="Z1229">
        <v>1125.8455815400564</v>
      </c>
      <c r="AA1229">
        <v>630.69386180893298</v>
      </c>
      <c r="AB1229">
        <v>1004.716584232704</v>
      </c>
      <c r="AC1229">
        <v>3484.7164807842514</v>
      </c>
      <c r="AD1229">
        <v>198.49022166450936</v>
      </c>
      <c r="AE1229">
        <v>507.07925369244504</v>
      </c>
      <c r="AF1229">
        <v>628.29160440041585</v>
      </c>
    </row>
    <row r="1230" spans="4:32" x14ac:dyDescent="0.25">
      <c r="D1230">
        <v>2031</v>
      </c>
      <c r="E1230" t="s">
        <v>174</v>
      </c>
      <c r="F1230">
        <v>266.99756401964817</v>
      </c>
      <c r="G1230">
        <v>1986.4375949021255</v>
      </c>
      <c r="H1230">
        <v>438.52956285734365</v>
      </c>
      <c r="I1230">
        <v>1356.4901977224768</v>
      </c>
      <c r="J1230">
        <v>550.2144247882834</v>
      </c>
      <c r="K1230">
        <v>1630.4198640560478</v>
      </c>
      <c r="L1230">
        <v>472.21187826018189</v>
      </c>
      <c r="M1230">
        <v>632.58724031724444</v>
      </c>
      <c r="N1230">
        <v>1268.1341420917731</v>
      </c>
      <c r="O1230">
        <v>2623.8611712985985</v>
      </c>
      <c r="P1230">
        <v>337.84476870662928</v>
      </c>
      <c r="Q1230">
        <v>439.06494242353006</v>
      </c>
      <c r="R1230">
        <v>1168.8788924766868</v>
      </c>
      <c r="S1230">
        <v>451.00358050876434</v>
      </c>
      <c r="T1230">
        <v>761.12319679270001</v>
      </c>
      <c r="U1230">
        <v>664.76079615053777</v>
      </c>
      <c r="V1230">
        <v>384.68392551857238</v>
      </c>
      <c r="W1230">
        <v>1223.1359854262671</v>
      </c>
      <c r="X1230">
        <v>222.48656090303695</v>
      </c>
      <c r="Y1230">
        <v>241.34387058363171</v>
      </c>
      <c r="Z1230">
        <v>1082.6666569814638</v>
      </c>
      <c r="AA1230">
        <v>528.82752752893475</v>
      </c>
      <c r="AB1230">
        <v>854.92758100787944</v>
      </c>
      <c r="AC1230">
        <v>3593.1061838674391</v>
      </c>
      <c r="AD1230">
        <v>288.96420735681022</v>
      </c>
      <c r="AE1230">
        <v>579.44674407573166</v>
      </c>
      <c r="AF1230">
        <v>610.49130367804889</v>
      </c>
    </row>
    <row r="1231" spans="4:32" x14ac:dyDescent="0.25">
      <c r="D1231">
        <v>2031</v>
      </c>
      <c r="E1231" t="s">
        <v>175</v>
      </c>
      <c r="F1231">
        <v>268.10815119569958</v>
      </c>
      <c r="G1231">
        <v>1893.9634282422664</v>
      </c>
      <c r="H1231">
        <v>439.37974702199296</v>
      </c>
      <c r="I1231">
        <v>1311.1489264624261</v>
      </c>
      <c r="J1231">
        <v>523.3937147187246</v>
      </c>
      <c r="K1231">
        <v>1555.3637237913288</v>
      </c>
      <c r="L1231">
        <v>529.87455227434077</v>
      </c>
      <c r="M1231">
        <v>604.92165156938165</v>
      </c>
      <c r="N1231">
        <v>1173.5679336125734</v>
      </c>
      <c r="O1231">
        <v>2687.6061175556661</v>
      </c>
      <c r="P1231">
        <v>349.84039130759925</v>
      </c>
      <c r="Q1231">
        <v>543.85269974322932</v>
      </c>
      <c r="R1231">
        <v>1150.9901963004688</v>
      </c>
      <c r="S1231">
        <v>467.27363085596528</v>
      </c>
      <c r="T1231">
        <v>791.26523691060686</v>
      </c>
      <c r="U1231">
        <v>574.86544168504486</v>
      </c>
      <c r="V1231">
        <v>388.34523641908493</v>
      </c>
      <c r="W1231">
        <v>1221.6473637781157</v>
      </c>
      <c r="X1231">
        <v>266.75576354369537</v>
      </c>
      <c r="Y1231">
        <v>273.77719215142372</v>
      </c>
      <c r="Z1231">
        <v>1148.7899271567978</v>
      </c>
      <c r="AA1231">
        <v>529.76162656155964</v>
      </c>
      <c r="AB1231">
        <v>933.19775072864911</v>
      </c>
      <c r="AC1231">
        <v>3525.1745548550452</v>
      </c>
      <c r="AD1231">
        <v>297.78318974096658</v>
      </c>
      <c r="AE1231">
        <v>602.30658120433191</v>
      </c>
      <c r="AF1231">
        <v>548.88156124060959</v>
      </c>
    </row>
    <row r="1232" spans="4:32" x14ac:dyDescent="0.25">
      <c r="D1232">
        <v>2031</v>
      </c>
      <c r="E1232" t="s">
        <v>177</v>
      </c>
      <c r="F1232">
        <v>315.06433774319777</v>
      </c>
      <c r="G1232">
        <v>1884.8562614685939</v>
      </c>
      <c r="H1232">
        <v>511.4231062888374</v>
      </c>
      <c r="I1232">
        <v>1215.4015697494697</v>
      </c>
      <c r="J1232">
        <v>700.80853469959004</v>
      </c>
      <c r="K1232">
        <v>1521.7597589317045</v>
      </c>
      <c r="L1232">
        <v>608.31706035652905</v>
      </c>
      <c r="M1232">
        <v>699.02405019781759</v>
      </c>
      <c r="N1232">
        <v>1238.8835995543795</v>
      </c>
      <c r="O1232">
        <v>3129.5396299246436</v>
      </c>
      <c r="P1232">
        <v>400.78195174254222</v>
      </c>
      <c r="Q1232">
        <v>652.03308400734682</v>
      </c>
      <c r="R1232">
        <v>1213.7464114577224</v>
      </c>
      <c r="S1232">
        <v>498.84060698123466</v>
      </c>
      <c r="T1232">
        <v>945.64098836707183</v>
      </c>
      <c r="U1232">
        <v>581.15392122791241</v>
      </c>
      <c r="V1232">
        <v>427.37548401039328</v>
      </c>
      <c r="W1232">
        <v>1503.2806852230713</v>
      </c>
      <c r="X1232">
        <v>282.18984915007172</v>
      </c>
      <c r="Y1232">
        <v>274.5607205385021</v>
      </c>
      <c r="Z1232">
        <v>1339.6555906068163</v>
      </c>
      <c r="AA1232">
        <v>612.28759887878516</v>
      </c>
      <c r="AB1232">
        <v>1027.0549924279287</v>
      </c>
      <c r="AC1232">
        <v>3725.7504109182214</v>
      </c>
      <c r="AD1232">
        <v>378.70827392365459</v>
      </c>
      <c r="AE1232">
        <v>648.59782386155098</v>
      </c>
      <c r="AF1232">
        <v>594.53064115784582</v>
      </c>
    </row>
    <row r="1233" spans="4:32" x14ac:dyDescent="0.25">
      <c r="D1233">
        <v>2031</v>
      </c>
      <c r="E1233" t="s">
        <v>178</v>
      </c>
      <c r="F1233">
        <v>395.36120696515468</v>
      </c>
      <c r="G1233">
        <v>2193.9318798266559</v>
      </c>
      <c r="H1233">
        <v>580.55201947906824</v>
      </c>
      <c r="I1233">
        <v>1366.7487029730371</v>
      </c>
      <c r="J1233">
        <v>860.16174406177277</v>
      </c>
      <c r="K1233">
        <v>1725.0985094031332</v>
      </c>
      <c r="L1233">
        <v>681.15671528225698</v>
      </c>
      <c r="M1233">
        <v>727.65726131548513</v>
      </c>
      <c r="N1233">
        <v>1532.4617055998892</v>
      </c>
      <c r="O1233">
        <v>3919.6421429549091</v>
      </c>
      <c r="P1233">
        <v>520.4932607258927</v>
      </c>
      <c r="Q1233">
        <v>792.31106751221046</v>
      </c>
      <c r="R1233">
        <v>1396.4536351448221</v>
      </c>
      <c r="S1233">
        <v>609.76525060599431</v>
      </c>
      <c r="T1233">
        <v>1142.0777258324649</v>
      </c>
      <c r="U1233">
        <v>614.40078328681705</v>
      </c>
      <c r="V1233">
        <v>489.53554565076638</v>
      </c>
      <c r="W1233">
        <v>1962.0380089233836</v>
      </c>
      <c r="X1233">
        <v>378.11803681375523</v>
      </c>
      <c r="Y1233">
        <v>339.26382082210614</v>
      </c>
      <c r="Z1233">
        <v>1617.721460326218</v>
      </c>
      <c r="AA1233">
        <v>699.2637362617038</v>
      </c>
      <c r="AB1233">
        <v>1143.6772849643116</v>
      </c>
      <c r="AC1233">
        <v>3863.5979373763762</v>
      </c>
      <c r="AD1233">
        <v>437.7530587334719</v>
      </c>
      <c r="AE1233">
        <v>812.99809729058268</v>
      </c>
      <c r="AF1233">
        <v>735.48943362118177</v>
      </c>
    </row>
    <row r="1234" spans="4:32" x14ac:dyDescent="0.25">
      <c r="D1234">
        <v>2031</v>
      </c>
      <c r="E1234" t="s">
        <v>230</v>
      </c>
      <c r="F1234">
        <v>495.45049218842621</v>
      </c>
      <c r="G1234">
        <v>2056.3908168255448</v>
      </c>
      <c r="H1234">
        <v>616.8295961512988</v>
      </c>
      <c r="I1234">
        <v>1372.8016406691168</v>
      </c>
      <c r="J1234">
        <v>913.62144291999869</v>
      </c>
      <c r="K1234">
        <v>1778.1925422742931</v>
      </c>
      <c r="L1234">
        <v>671.28670541836232</v>
      </c>
      <c r="M1234">
        <v>686.68292002342628</v>
      </c>
      <c r="N1234">
        <v>1376.2865711264294</v>
      </c>
      <c r="O1234">
        <v>4077.8691743191484</v>
      </c>
      <c r="P1234">
        <v>518.4695118974663</v>
      </c>
      <c r="Q1234">
        <v>863.53005994917305</v>
      </c>
      <c r="R1234">
        <v>1368.4384242775525</v>
      </c>
      <c r="S1234">
        <v>668.80866010031843</v>
      </c>
      <c r="T1234">
        <v>1220.2619733206095</v>
      </c>
      <c r="U1234">
        <v>628.41999984638574</v>
      </c>
      <c r="V1234">
        <v>559.36777680946011</v>
      </c>
      <c r="W1234">
        <v>1989.8012642393496</v>
      </c>
      <c r="X1234">
        <v>309.02240332838414</v>
      </c>
      <c r="Y1234">
        <v>308.35758524975631</v>
      </c>
      <c r="Z1234">
        <v>1677.1736134927098</v>
      </c>
      <c r="AA1234">
        <v>670.87342003837921</v>
      </c>
      <c r="AB1234">
        <v>1198.617929052552</v>
      </c>
      <c r="AC1234">
        <v>3851.5562997093698</v>
      </c>
      <c r="AD1234">
        <v>508.90486327406933</v>
      </c>
      <c r="AE1234">
        <v>847.96518349433404</v>
      </c>
      <c r="AF1234">
        <v>721.42224886376698</v>
      </c>
    </row>
    <row r="1235" spans="4:32" x14ac:dyDescent="0.25">
      <c r="D1235">
        <v>2031</v>
      </c>
      <c r="E1235" t="s">
        <v>231</v>
      </c>
      <c r="F1235">
        <v>444.07282712994834</v>
      </c>
      <c r="G1235">
        <v>1655.5292367749623</v>
      </c>
      <c r="H1235">
        <v>489.27759458739462</v>
      </c>
      <c r="I1235">
        <v>1211.0234675052036</v>
      </c>
      <c r="J1235">
        <v>885.41532178037153</v>
      </c>
      <c r="K1235">
        <v>1489.6065785418816</v>
      </c>
      <c r="L1235">
        <v>502.02295421028367</v>
      </c>
      <c r="M1235">
        <v>614.19834245189293</v>
      </c>
      <c r="N1235">
        <v>1218.8849107041331</v>
      </c>
      <c r="O1235">
        <v>3260.1426517734667</v>
      </c>
      <c r="P1235">
        <v>407.44906267285347</v>
      </c>
      <c r="Q1235">
        <v>674.47751951504563</v>
      </c>
      <c r="R1235">
        <v>1217.5467797158142</v>
      </c>
      <c r="S1235">
        <v>572.0838059611774</v>
      </c>
      <c r="T1235">
        <v>1085.9095331660753</v>
      </c>
      <c r="U1235">
        <v>559.77098537068537</v>
      </c>
      <c r="V1235">
        <v>482.70608253227488</v>
      </c>
      <c r="W1235">
        <v>1705.8224598369327</v>
      </c>
      <c r="X1235">
        <v>268.43444710636123</v>
      </c>
      <c r="Y1235">
        <v>248.051129575212</v>
      </c>
      <c r="Z1235">
        <v>1525.4208287434988</v>
      </c>
      <c r="AA1235">
        <v>637.54136777317285</v>
      </c>
      <c r="AB1235">
        <v>1003.5471253861858</v>
      </c>
      <c r="AC1235">
        <v>3314.0059517822328</v>
      </c>
      <c r="AD1235">
        <v>470.12064076856205</v>
      </c>
      <c r="AE1235">
        <v>696.46563065345219</v>
      </c>
      <c r="AF1235">
        <v>633.9813080358972</v>
      </c>
    </row>
    <row r="1236" spans="4:32" x14ac:dyDescent="0.25">
      <c r="D1236">
        <v>2031</v>
      </c>
      <c r="E1236" t="s">
        <v>232</v>
      </c>
      <c r="F1236">
        <v>281.68609944496143</v>
      </c>
      <c r="G1236">
        <v>1360.7271097925372</v>
      </c>
      <c r="H1236">
        <v>392.38899777645236</v>
      </c>
      <c r="I1236">
        <v>1106.4997631689398</v>
      </c>
      <c r="J1236">
        <v>702.11580557446007</v>
      </c>
      <c r="K1236">
        <v>1240.309515645504</v>
      </c>
      <c r="L1236">
        <v>450.67660918535796</v>
      </c>
      <c r="M1236">
        <v>522.73354517802386</v>
      </c>
      <c r="N1236">
        <v>1031.7973354500743</v>
      </c>
      <c r="O1236">
        <v>2610.7715622169685</v>
      </c>
      <c r="P1236">
        <v>280.03144662794909</v>
      </c>
      <c r="Q1236">
        <v>703.90710534765265</v>
      </c>
      <c r="R1236">
        <v>989.18562541658616</v>
      </c>
      <c r="S1236">
        <v>550.71963842546313</v>
      </c>
      <c r="T1236">
        <v>783.67119220954385</v>
      </c>
      <c r="U1236">
        <v>383.02921683118262</v>
      </c>
      <c r="V1236">
        <v>460.72523547113133</v>
      </c>
      <c r="W1236">
        <v>1362.7306137265996</v>
      </c>
      <c r="X1236">
        <v>242.62444563413356</v>
      </c>
      <c r="Y1236">
        <v>193.24642385016915</v>
      </c>
      <c r="Z1236">
        <v>1248.2087032356062</v>
      </c>
      <c r="AA1236">
        <v>520.15305575986008</v>
      </c>
      <c r="AB1236">
        <v>771.03878891500312</v>
      </c>
      <c r="AC1236">
        <v>2654.882627863879</v>
      </c>
      <c r="AD1236">
        <v>357.2749555474042</v>
      </c>
      <c r="AE1236">
        <v>589.88318818625248</v>
      </c>
      <c r="AF1236">
        <v>560.34383708124858</v>
      </c>
    </row>
    <row r="1237" spans="4:32" x14ac:dyDescent="0.25">
      <c r="D1237">
        <v>2031</v>
      </c>
      <c r="E1237" t="s">
        <v>233</v>
      </c>
      <c r="F1237">
        <v>232.64112313954107</v>
      </c>
      <c r="G1237">
        <v>1212.8015228167087</v>
      </c>
      <c r="H1237">
        <v>378.05787512882648</v>
      </c>
      <c r="I1237">
        <v>1051.1189692079254</v>
      </c>
      <c r="J1237">
        <v>578.9883514355796</v>
      </c>
      <c r="K1237">
        <v>1020.6965306722028</v>
      </c>
      <c r="L1237">
        <v>403.77825003895367</v>
      </c>
      <c r="M1237">
        <v>460.48009187054731</v>
      </c>
      <c r="N1237">
        <v>910.84667911449219</v>
      </c>
      <c r="O1237">
        <v>2162.6017718411276</v>
      </c>
      <c r="P1237">
        <v>215.2607058646569</v>
      </c>
      <c r="Q1237">
        <v>610.19956350754694</v>
      </c>
      <c r="R1237">
        <v>1010.2709723097603</v>
      </c>
      <c r="S1237">
        <v>489.96378803379378</v>
      </c>
      <c r="T1237">
        <v>738.16891628113399</v>
      </c>
      <c r="U1237">
        <v>314.42562333148334</v>
      </c>
      <c r="V1237">
        <v>423.5272313814761</v>
      </c>
      <c r="W1237">
        <v>1187.6868014550155</v>
      </c>
      <c r="X1237">
        <v>198.55817000118276</v>
      </c>
      <c r="Y1237">
        <v>154.22446779948854</v>
      </c>
      <c r="Z1237">
        <v>1068.6222321588127</v>
      </c>
      <c r="AA1237">
        <v>432.19200219448618</v>
      </c>
      <c r="AB1237">
        <v>784.09148501058417</v>
      </c>
      <c r="AC1237">
        <v>2349.1548296557585</v>
      </c>
      <c r="AD1237">
        <v>362.80573010203108</v>
      </c>
      <c r="AE1237">
        <v>530.64633563006169</v>
      </c>
      <c r="AF1237">
        <v>442.4505014633059</v>
      </c>
    </row>
    <row r="1238" spans="4:32" x14ac:dyDescent="0.25">
      <c r="D1238">
        <v>2031</v>
      </c>
      <c r="E1238" t="s">
        <v>534</v>
      </c>
      <c r="F1238">
        <v>134.26165926998848</v>
      </c>
      <c r="G1238">
        <v>728.43674053620816</v>
      </c>
      <c r="H1238">
        <v>186.52418842164556</v>
      </c>
      <c r="I1238">
        <v>659.11151077005331</v>
      </c>
      <c r="J1238">
        <v>318.548346543224</v>
      </c>
      <c r="K1238">
        <v>614.81335681030544</v>
      </c>
      <c r="L1238">
        <v>191.25490352096242</v>
      </c>
      <c r="M1238">
        <v>265.12645085495063</v>
      </c>
      <c r="N1238">
        <v>531.31266492065674</v>
      </c>
      <c r="O1238">
        <v>1164.3473406776811</v>
      </c>
      <c r="P1238">
        <v>137.58133454293099</v>
      </c>
      <c r="Q1238">
        <v>378.99041499024315</v>
      </c>
      <c r="R1238">
        <v>624.6247466794282</v>
      </c>
      <c r="S1238">
        <v>285.61402007076208</v>
      </c>
      <c r="T1238">
        <v>398.28096311549234</v>
      </c>
      <c r="U1238">
        <v>182.07910712315083</v>
      </c>
      <c r="V1238">
        <v>245.18190870615211</v>
      </c>
      <c r="W1238">
        <v>727.89448857330274</v>
      </c>
      <c r="X1238">
        <v>123.70536763002157</v>
      </c>
      <c r="Y1238">
        <v>101.05902869299821</v>
      </c>
      <c r="Z1238">
        <v>606.47783307133534</v>
      </c>
      <c r="AA1238">
        <v>249.63160706452541</v>
      </c>
      <c r="AB1238">
        <v>370.02359809993567</v>
      </c>
      <c r="AC1238">
        <v>1420.6377519735906</v>
      </c>
      <c r="AD1238">
        <v>174.91872641404052</v>
      </c>
      <c r="AE1238">
        <v>263.39201264825886</v>
      </c>
      <c r="AF1238">
        <v>213.41193628265199</v>
      </c>
    </row>
    <row r="1239" spans="4:32" x14ac:dyDescent="0.25">
      <c r="D1239">
        <v>2031</v>
      </c>
      <c r="E1239" t="s">
        <v>535</v>
      </c>
      <c r="F1239">
        <v>36.988827028326156</v>
      </c>
      <c r="G1239">
        <v>333.07810804000189</v>
      </c>
      <c r="H1239">
        <v>126.68690138877106</v>
      </c>
      <c r="I1239">
        <v>331.00559412375389</v>
      </c>
      <c r="J1239">
        <v>199.31453443058334</v>
      </c>
      <c r="K1239">
        <v>334.94551306631831</v>
      </c>
      <c r="L1239">
        <v>50.203315868776805</v>
      </c>
      <c r="M1239">
        <v>122.59990372652953</v>
      </c>
      <c r="N1239">
        <v>205.78617757175749</v>
      </c>
      <c r="O1239">
        <v>585.31069087613844</v>
      </c>
      <c r="P1239">
        <v>86.630802542509869</v>
      </c>
      <c r="Q1239">
        <v>148.67470924287602</v>
      </c>
      <c r="R1239">
        <v>290.23001491020688</v>
      </c>
      <c r="S1239">
        <v>131.70197511360143</v>
      </c>
      <c r="T1239">
        <v>171.93168361181125</v>
      </c>
      <c r="U1239">
        <v>54.857584960411245</v>
      </c>
      <c r="V1239">
        <v>139.28132672116146</v>
      </c>
      <c r="W1239">
        <v>290.67173390681296</v>
      </c>
      <c r="X1239">
        <v>41.161444790086129</v>
      </c>
      <c r="Y1239">
        <v>19.421633181555588</v>
      </c>
      <c r="Z1239">
        <v>247.79553118270289</v>
      </c>
      <c r="AA1239">
        <v>133.98796588443093</v>
      </c>
      <c r="AB1239">
        <v>137.3640765122035</v>
      </c>
      <c r="AC1239">
        <v>617.62450460472917</v>
      </c>
      <c r="AD1239">
        <v>111.92612182660564</v>
      </c>
      <c r="AE1239">
        <v>89.449044249062567</v>
      </c>
      <c r="AF1239">
        <v>88.875185356493844</v>
      </c>
    </row>
    <row r="1240" spans="4:32" x14ac:dyDescent="0.25">
      <c r="D1240">
        <v>2032</v>
      </c>
      <c r="E1240" t="s">
        <v>181</v>
      </c>
      <c r="F1240">
        <v>698.00157810917437</v>
      </c>
      <c r="G1240">
        <v>6390.8882474261609</v>
      </c>
      <c r="H1240">
        <v>1041.8052711694568</v>
      </c>
      <c r="I1240">
        <v>4351.6050260991651</v>
      </c>
      <c r="J1240">
        <v>1481.3555645018539</v>
      </c>
      <c r="K1240">
        <v>4218.1156102116302</v>
      </c>
      <c r="L1240">
        <v>1264.7370672000043</v>
      </c>
      <c r="M1240">
        <v>1782.9414822226795</v>
      </c>
      <c r="N1240">
        <v>3540.8941010051312</v>
      </c>
      <c r="O1240">
        <v>7667.1584604859918</v>
      </c>
      <c r="P1240">
        <v>948.10356641185319</v>
      </c>
      <c r="Q1240">
        <v>1129.260440699835</v>
      </c>
      <c r="R1240">
        <v>3099.0550892976162</v>
      </c>
      <c r="S1240">
        <v>1027.4306713390749</v>
      </c>
      <c r="T1240">
        <v>1998.0514419129036</v>
      </c>
      <c r="U1240">
        <v>2654.1594034036348</v>
      </c>
      <c r="V1240">
        <v>978.82005240777141</v>
      </c>
      <c r="W1240">
        <v>3688.6780564130722</v>
      </c>
      <c r="X1240">
        <v>545.35070522269802</v>
      </c>
      <c r="Y1240">
        <v>678.27206055945908</v>
      </c>
      <c r="Z1240">
        <v>3528.9924395687199</v>
      </c>
      <c r="AA1240">
        <v>1748.75480669889</v>
      </c>
      <c r="AB1240">
        <v>2800.5040058320124</v>
      </c>
      <c r="AC1240">
        <v>8806.8874295386049</v>
      </c>
      <c r="AD1240">
        <v>585.55902050126338</v>
      </c>
      <c r="AE1240">
        <v>1506.2963625838536</v>
      </c>
      <c r="AF1240">
        <v>1582.9589875941065</v>
      </c>
    </row>
    <row r="1241" spans="4:32" x14ac:dyDescent="0.25">
      <c r="D1241">
        <v>2032</v>
      </c>
      <c r="E1241" t="s">
        <v>533</v>
      </c>
      <c r="F1241">
        <v>201.90494190361548</v>
      </c>
      <c r="G1241">
        <v>1374.6534580780899</v>
      </c>
      <c r="H1241">
        <v>329.38900450552302</v>
      </c>
      <c r="I1241">
        <v>950.75155778395481</v>
      </c>
      <c r="J1241">
        <v>360.27814304800586</v>
      </c>
      <c r="K1241">
        <v>1136.2180458075104</v>
      </c>
      <c r="L1241">
        <v>278.35019726241677</v>
      </c>
      <c r="M1241">
        <v>416.33859148832374</v>
      </c>
      <c r="N1241">
        <v>769.93124785213831</v>
      </c>
      <c r="O1241">
        <v>1765.4700531493827</v>
      </c>
      <c r="P1241">
        <v>264.38922441228226</v>
      </c>
      <c r="Q1241">
        <v>331.79777959177432</v>
      </c>
      <c r="R1241">
        <v>953.60540871850844</v>
      </c>
      <c r="S1241">
        <v>297.22213372024794</v>
      </c>
      <c r="T1241">
        <v>448.94503352070382</v>
      </c>
      <c r="U1241">
        <v>414.80720580013462</v>
      </c>
      <c r="V1241">
        <v>176.81393397918768</v>
      </c>
      <c r="W1241">
        <v>1258.888307677053</v>
      </c>
      <c r="X1241">
        <v>161.98838306722828</v>
      </c>
      <c r="Y1241">
        <v>162.855322806293</v>
      </c>
      <c r="Z1241">
        <v>797.82237817093142</v>
      </c>
      <c r="AA1241">
        <v>372.70921765805303</v>
      </c>
      <c r="AB1241">
        <v>718.10821097385451</v>
      </c>
      <c r="AC1241">
        <v>2380.650847580207</v>
      </c>
      <c r="AD1241">
        <v>187.70906113326973</v>
      </c>
      <c r="AE1241">
        <v>359.08911860635351</v>
      </c>
      <c r="AF1241">
        <v>443.16095633665009</v>
      </c>
    </row>
    <row r="1242" spans="4:32" x14ac:dyDescent="0.25">
      <c r="D1242">
        <v>2032</v>
      </c>
      <c r="E1242" t="s">
        <v>168</v>
      </c>
      <c r="F1242">
        <v>152.67666293875141</v>
      </c>
      <c r="G1242">
        <v>1445.2819693983272</v>
      </c>
      <c r="H1242">
        <v>260.22601580283521</v>
      </c>
      <c r="I1242">
        <v>780.93503373579608</v>
      </c>
      <c r="J1242">
        <v>278.90999189660727</v>
      </c>
      <c r="K1242">
        <v>1167.9535559816384</v>
      </c>
      <c r="L1242">
        <v>364.14537992887693</v>
      </c>
      <c r="M1242">
        <v>357.50992446485367</v>
      </c>
      <c r="N1242">
        <v>797.59285057181057</v>
      </c>
      <c r="O1242">
        <v>1922.9615254720782</v>
      </c>
      <c r="P1242">
        <v>245.13908413677984</v>
      </c>
      <c r="Q1242">
        <v>252.52685073320887</v>
      </c>
      <c r="R1242">
        <v>1396.1242983204022</v>
      </c>
      <c r="S1242">
        <v>207.54363016242888</v>
      </c>
      <c r="T1242">
        <v>456.33532584145854</v>
      </c>
      <c r="U1242">
        <v>471.48380356381733</v>
      </c>
      <c r="V1242">
        <v>255.26156005695321</v>
      </c>
      <c r="W1242">
        <v>1383.8677766894803</v>
      </c>
      <c r="X1242">
        <v>87.183049619684169</v>
      </c>
      <c r="Y1242">
        <v>156.97563590070806</v>
      </c>
      <c r="Z1242">
        <v>938.82135107866702</v>
      </c>
      <c r="AA1242">
        <v>511.88830662700616</v>
      </c>
      <c r="AB1242">
        <v>573.11877644281515</v>
      </c>
      <c r="AC1242">
        <v>2144.0909699166004</v>
      </c>
      <c r="AD1242">
        <v>211.88424258273665</v>
      </c>
      <c r="AE1242">
        <v>400.90976976007653</v>
      </c>
      <c r="AF1242">
        <v>390.05185886397601</v>
      </c>
    </row>
    <row r="1243" spans="4:32" x14ac:dyDescent="0.25">
      <c r="D1243">
        <v>2032</v>
      </c>
      <c r="E1243" t="s">
        <v>226</v>
      </c>
      <c r="F1243">
        <v>114.26540924919422</v>
      </c>
      <c r="G1243">
        <v>1775.4483697483377</v>
      </c>
      <c r="H1243">
        <v>263.58314560879234</v>
      </c>
      <c r="I1243">
        <v>769.23258778661011</v>
      </c>
      <c r="J1243">
        <v>287.11907478389668</v>
      </c>
      <c r="K1243">
        <v>1244.358827546582</v>
      </c>
      <c r="L1243">
        <v>335.55267432180284</v>
      </c>
      <c r="M1243">
        <v>332.34044786137758</v>
      </c>
      <c r="N1243">
        <v>932.42587784647708</v>
      </c>
      <c r="O1243">
        <v>1874.2000025989823</v>
      </c>
      <c r="P1243">
        <v>164.20821013589372</v>
      </c>
      <c r="Q1243">
        <v>201.26508837492474</v>
      </c>
      <c r="R1243">
        <v>1024.9002752145946</v>
      </c>
      <c r="S1243">
        <v>156.66965548207989</v>
      </c>
      <c r="T1243">
        <v>407.03853160186344</v>
      </c>
      <c r="U1243">
        <v>611.97595536684423</v>
      </c>
      <c r="V1243">
        <v>235.45491628610964</v>
      </c>
      <c r="W1243">
        <v>968.45629034151091</v>
      </c>
      <c r="X1243">
        <v>96.105089508689289</v>
      </c>
      <c r="Y1243">
        <v>138.8749096685591</v>
      </c>
      <c r="Z1243">
        <v>940.49824071911246</v>
      </c>
      <c r="AA1243">
        <v>437.82971545854286</v>
      </c>
      <c r="AB1243">
        <v>646.7693769745722</v>
      </c>
      <c r="AC1243">
        <v>2140.3350692628765</v>
      </c>
      <c r="AD1243">
        <v>145.95121030069654</v>
      </c>
      <c r="AE1243">
        <v>357.22200044579728</v>
      </c>
      <c r="AF1243">
        <v>313.38406175980998</v>
      </c>
    </row>
    <row r="1244" spans="4:32" x14ac:dyDescent="0.25">
      <c r="D1244">
        <v>2032</v>
      </c>
      <c r="E1244" t="s">
        <v>227</v>
      </c>
      <c r="F1244">
        <v>121.22865471822561</v>
      </c>
      <c r="G1244">
        <v>1850.2257224455352</v>
      </c>
      <c r="H1244">
        <v>265.86427564919273</v>
      </c>
      <c r="I1244">
        <v>1027.1336851484095</v>
      </c>
      <c r="J1244">
        <v>322.21377164526746</v>
      </c>
      <c r="K1244">
        <v>1255.571998249681</v>
      </c>
      <c r="L1244">
        <v>389.98527339836437</v>
      </c>
      <c r="M1244">
        <v>404.85421050006715</v>
      </c>
      <c r="N1244">
        <v>969.31827563846286</v>
      </c>
      <c r="O1244">
        <v>2043.0664558419498</v>
      </c>
      <c r="P1244">
        <v>160.6732988661588</v>
      </c>
      <c r="Q1244">
        <v>237.10729614935627</v>
      </c>
      <c r="R1244">
        <v>920.3173362951344</v>
      </c>
      <c r="S1244">
        <v>182.74366679030112</v>
      </c>
      <c r="T1244">
        <v>415.30152591031703</v>
      </c>
      <c r="U1244">
        <v>710.55808105807523</v>
      </c>
      <c r="V1244">
        <v>318.58376734320296</v>
      </c>
      <c r="W1244">
        <v>973.7957030421702</v>
      </c>
      <c r="X1244">
        <v>135.12183268910334</v>
      </c>
      <c r="Y1244">
        <v>127.91481605071557</v>
      </c>
      <c r="Z1244">
        <v>904.07716210131468</v>
      </c>
      <c r="AA1244">
        <v>435.63899028818935</v>
      </c>
      <c r="AB1244">
        <v>816.17030259235776</v>
      </c>
      <c r="AC1244">
        <v>2242.5144521762991</v>
      </c>
      <c r="AD1244">
        <v>140.37489848483409</v>
      </c>
      <c r="AE1244">
        <v>332.53866434909719</v>
      </c>
      <c r="AF1244">
        <v>356.55482009732958</v>
      </c>
    </row>
    <row r="1245" spans="4:32" x14ac:dyDescent="0.25">
      <c r="D1245">
        <v>2032</v>
      </c>
      <c r="E1245" t="s">
        <v>228</v>
      </c>
      <c r="F1245">
        <v>191.84187963249553</v>
      </c>
      <c r="G1245">
        <v>2107.9015499587026</v>
      </c>
      <c r="H1245">
        <v>329.33269604014089</v>
      </c>
      <c r="I1245">
        <v>1242.2032900159545</v>
      </c>
      <c r="J1245">
        <v>454.19710794204843</v>
      </c>
      <c r="K1245">
        <v>1420.6317428052666</v>
      </c>
      <c r="L1245">
        <v>509.7526785959202</v>
      </c>
      <c r="M1245">
        <v>563.59918333144969</v>
      </c>
      <c r="N1245">
        <v>1194.2768384637868</v>
      </c>
      <c r="O1245">
        <v>2362.134284488608</v>
      </c>
      <c r="P1245">
        <v>226.19139357643201</v>
      </c>
      <c r="Q1245">
        <v>293.24545944808955</v>
      </c>
      <c r="R1245">
        <v>1003.2152917064345</v>
      </c>
      <c r="S1245">
        <v>307.07562202032511</v>
      </c>
      <c r="T1245">
        <v>597.80934551353118</v>
      </c>
      <c r="U1245">
        <v>900.97132398305348</v>
      </c>
      <c r="V1245">
        <v>290.72282287145362</v>
      </c>
      <c r="W1245">
        <v>1130.2006235619144</v>
      </c>
      <c r="X1245">
        <v>169.22355346116487</v>
      </c>
      <c r="Y1245">
        <v>175.86154865714107</v>
      </c>
      <c r="Z1245">
        <v>1078.562287474248</v>
      </c>
      <c r="AA1245">
        <v>589.17956054474337</v>
      </c>
      <c r="AB1245">
        <v>860.33931366574836</v>
      </c>
      <c r="AC1245">
        <v>2842.1623630424997</v>
      </c>
      <c r="AD1245">
        <v>172.28567100287438</v>
      </c>
      <c r="AE1245">
        <v>454.14945750954104</v>
      </c>
      <c r="AF1245">
        <v>446.08039406679183</v>
      </c>
    </row>
    <row r="1246" spans="4:32" x14ac:dyDescent="0.25">
      <c r="D1246">
        <v>2032</v>
      </c>
      <c r="E1246" t="s">
        <v>229</v>
      </c>
      <c r="F1246">
        <v>272.318354087741</v>
      </c>
      <c r="G1246">
        <v>2120.720118019899</v>
      </c>
      <c r="H1246">
        <v>378.68715093961777</v>
      </c>
      <c r="I1246">
        <v>1360.4743558278508</v>
      </c>
      <c r="J1246">
        <v>522.10056377892556</v>
      </c>
      <c r="K1246">
        <v>1696.3173579212332</v>
      </c>
      <c r="L1246">
        <v>500.34643790148192</v>
      </c>
      <c r="M1246">
        <v>593.1970271701407</v>
      </c>
      <c r="N1246">
        <v>1272.0883471903192</v>
      </c>
      <c r="O1246">
        <v>2603.6797549659659</v>
      </c>
      <c r="P1246">
        <v>292.38782119307314</v>
      </c>
      <c r="Q1246">
        <v>421.04967706642532</v>
      </c>
      <c r="R1246">
        <v>1106.633239533385</v>
      </c>
      <c r="S1246">
        <v>362.86684582513078</v>
      </c>
      <c r="T1246">
        <v>647.45878474788321</v>
      </c>
      <c r="U1246">
        <v>902.46023024406384</v>
      </c>
      <c r="V1246">
        <v>385.32220591919776</v>
      </c>
      <c r="W1246">
        <v>1251.2693685654424</v>
      </c>
      <c r="X1246">
        <v>176.85006830455052</v>
      </c>
      <c r="Y1246">
        <v>214.5521975370803</v>
      </c>
      <c r="Z1246">
        <v>1136.3493154747919</v>
      </c>
      <c r="AA1246">
        <v>634.57228641990321</v>
      </c>
      <c r="AB1246">
        <v>1013.0241135985565</v>
      </c>
      <c r="AC1246">
        <v>3513.5299640591329</v>
      </c>
      <c r="AD1246">
        <v>199.71082869330235</v>
      </c>
      <c r="AE1246">
        <v>510.19751562001869</v>
      </c>
      <c r="AF1246">
        <v>633.48665247246618</v>
      </c>
    </row>
    <row r="1247" spans="4:32" x14ac:dyDescent="0.25">
      <c r="D1247">
        <v>2032</v>
      </c>
      <c r="E1247" t="s">
        <v>174</v>
      </c>
      <c r="F1247">
        <v>268.36628939739359</v>
      </c>
      <c r="G1247">
        <v>1996.6207872373564</v>
      </c>
      <c r="H1247">
        <v>440.77762284912052</v>
      </c>
      <c r="I1247">
        <v>1363.4440535192625</v>
      </c>
      <c r="J1247">
        <v>553.03502148239374</v>
      </c>
      <c r="K1247">
        <v>1638.7779816759883</v>
      </c>
      <c r="L1247">
        <v>478.19237940765873</v>
      </c>
      <c r="M1247">
        <v>633.61689395222504</v>
      </c>
      <c r="N1247">
        <v>1284.1948937185157</v>
      </c>
      <c r="O1247">
        <v>2635.2476616544195</v>
      </c>
      <c r="P1247">
        <v>338.39467403507615</v>
      </c>
      <c r="Q1247">
        <v>439.77960245007785</v>
      </c>
      <c r="R1247">
        <v>1170.7814607293867</v>
      </c>
      <c r="S1247">
        <v>456.71548136286083</v>
      </c>
      <c r="T1247">
        <v>762.362066653326</v>
      </c>
      <c r="U1247">
        <v>673.179903943471</v>
      </c>
      <c r="V1247">
        <v>385.31007030459455</v>
      </c>
      <c r="W1247">
        <v>1228.4438981520843</v>
      </c>
      <c r="X1247">
        <v>222.84869924786548</v>
      </c>
      <c r="Y1247">
        <v>244.40045886828017</v>
      </c>
      <c r="Z1247">
        <v>1087.3649899508819</v>
      </c>
      <c r="AA1247">
        <v>529.68829289265727</v>
      </c>
      <c r="AB1247">
        <v>865.75512604563914</v>
      </c>
      <c r="AC1247">
        <v>3638.6123997102045</v>
      </c>
      <c r="AD1247">
        <v>289.43455046132021</v>
      </c>
      <c r="AE1247">
        <v>580.38990164877407</v>
      </c>
      <c r="AF1247">
        <v>618.22309550764692</v>
      </c>
    </row>
    <row r="1248" spans="4:32" x14ac:dyDescent="0.25">
      <c r="D1248">
        <v>2032</v>
      </c>
      <c r="E1248" t="s">
        <v>175</v>
      </c>
      <c r="F1248">
        <v>276.00056003696466</v>
      </c>
      <c r="G1248">
        <v>1949.7168010488288</v>
      </c>
      <c r="H1248">
        <v>452.31394758472771</v>
      </c>
      <c r="I1248">
        <v>1349.7457514126452</v>
      </c>
      <c r="J1248">
        <v>538.80106866557799</v>
      </c>
      <c r="K1248">
        <v>1601.1495991938018</v>
      </c>
      <c r="L1248">
        <v>539.55892914705066</v>
      </c>
      <c r="M1248">
        <v>617.27329213363475</v>
      </c>
      <c r="N1248">
        <v>1195.0169239557579</v>
      </c>
      <c r="O1248">
        <v>2780.4445688970095</v>
      </c>
      <c r="P1248">
        <v>356.9836349939157</v>
      </c>
      <c r="Q1248">
        <v>554.95739908685425</v>
      </c>
      <c r="R1248">
        <v>1174.4917806144035</v>
      </c>
      <c r="S1248">
        <v>475.81386726563107</v>
      </c>
      <c r="T1248">
        <v>807.42174870341955</v>
      </c>
      <c r="U1248">
        <v>585.37210512921115</v>
      </c>
      <c r="V1248">
        <v>396.27469432928547</v>
      </c>
      <c r="W1248">
        <v>1263.8469437677404</v>
      </c>
      <c r="X1248">
        <v>272.20253718981388</v>
      </c>
      <c r="Y1248">
        <v>278.78094539182081</v>
      </c>
      <c r="Z1248">
        <v>1188.472779884775</v>
      </c>
      <c r="AA1248">
        <v>540.57860621346413</v>
      </c>
      <c r="AB1248">
        <v>950.25355889311118</v>
      </c>
      <c r="AC1248">
        <v>3589.6032366718468</v>
      </c>
      <c r="AD1248">
        <v>303.86349934174689</v>
      </c>
      <c r="AE1248">
        <v>614.60482574760363</v>
      </c>
      <c r="AF1248">
        <v>558.91332418283764</v>
      </c>
    </row>
    <row r="1249" spans="4:32" x14ac:dyDescent="0.25">
      <c r="D1249">
        <v>2032</v>
      </c>
      <c r="E1249" t="s">
        <v>177</v>
      </c>
      <c r="F1249">
        <v>304.64224863765656</v>
      </c>
      <c r="G1249">
        <v>1822.5066472632107</v>
      </c>
      <c r="H1249">
        <v>494.50561818925001</v>
      </c>
      <c r="I1249">
        <v>1175.1970085170642</v>
      </c>
      <c r="J1249">
        <v>677.62632040367646</v>
      </c>
      <c r="K1249">
        <v>1471.4211013787185</v>
      </c>
      <c r="L1249">
        <v>583.08046160791378</v>
      </c>
      <c r="M1249">
        <v>665.91630238906725</v>
      </c>
      <c r="N1249">
        <v>1187.4873617440019</v>
      </c>
      <c r="O1249">
        <v>2935.702892901134</v>
      </c>
      <c r="P1249">
        <v>381.79978971129901</v>
      </c>
      <c r="Q1249">
        <v>621.15096070677089</v>
      </c>
      <c r="R1249">
        <v>1156.2599629114297</v>
      </c>
      <c r="S1249">
        <v>478.14574067167763</v>
      </c>
      <c r="T1249">
        <v>900.85276777349634</v>
      </c>
      <c r="U1249">
        <v>557.04421055726743</v>
      </c>
      <c r="V1249">
        <v>407.133777390636</v>
      </c>
      <c r="W1249">
        <v>1410.1708169000035</v>
      </c>
      <c r="X1249">
        <v>268.82454311059286</v>
      </c>
      <c r="Y1249">
        <v>263.17031381162212</v>
      </c>
      <c r="Z1249">
        <v>1256.6802973925933</v>
      </c>
      <c r="AA1249">
        <v>583.28793369649645</v>
      </c>
      <c r="AB1249">
        <v>984.44666130291535</v>
      </c>
      <c r="AC1249">
        <v>3571.1841916135645</v>
      </c>
      <c r="AD1249">
        <v>360.77158344411635</v>
      </c>
      <c r="AE1249">
        <v>617.87840415684173</v>
      </c>
      <c r="AF1249">
        <v>569.86598482572879</v>
      </c>
    </row>
    <row r="1250" spans="4:32" x14ac:dyDescent="0.25">
      <c r="D1250">
        <v>2032</v>
      </c>
      <c r="E1250" t="s">
        <v>178</v>
      </c>
      <c r="F1250">
        <v>389.53874709562353</v>
      </c>
      <c r="G1250">
        <v>2161.6219816835596</v>
      </c>
      <c r="H1250">
        <v>572.00226604842862</v>
      </c>
      <c r="I1250">
        <v>1346.6206799535819</v>
      </c>
      <c r="J1250">
        <v>847.49419563295839</v>
      </c>
      <c r="K1250">
        <v>1699.6930911045367</v>
      </c>
      <c r="L1250">
        <v>677.13421342329707</v>
      </c>
      <c r="M1250">
        <v>720.55574910470227</v>
      </c>
      <c r="N1250">
        <v>1523.4119085102338</v>
      </c>
      <c r="O1250">
        <v>3847.1323784123369</v>
      </c>
      <c r="P1250">
        <v>515.41354882967278</v>
      </c>
      <c r="Q1250">
        <v>784.5785717071052</v>
      </c>
      <c r="R1250">
        <v>1382.82505879578</v>
      </c>
      <c r="S1250">
        <v>606.16434379694169</v>
      </c>
      <c r="T1250">
        <v>1130.9317106040869</v>
      </c>
      <c r="U1250">
        <v>610.77250180992735</v>
      </c>
      <c r="V1250">
        <v>484.75796307189358</v>
      </c>
      <c r="W1250">
        <v>1925.7421153540381</v>
      </c>
      <c r="X1250">
        <v>374.42782440428147</v>
      </c>
      <c r="Y1250">
        <v>337.26033275641299</v>
      </c>
      <c r="Z1250">
        <v>1587.7951053413492</v>
      </c>
      <c r="AA1250">
        <v>692.43932836306931</v>
      </c>
      <c r="AB1250">
        <v>1136.9234148172443</v>
      </c>
      <c r="AC1250">
        <v>3840.7818518314652</v>
      </c>
      <c r="AD1250">
        <v>433.4808431490589</v>
      </c>
      <c r="AE1250">
        <v>805.06370809090004</v>
      </c>
      <c r="AF1250">
        <v>731.14607540770419</v>
      </c>
    </row>
    <row r="1251" spans="4:32" x14ac:dyDescent="0.25">
      <c r="D1251">
        <v>2032</v>
      </c>
      <c r="E1251" t="s">
        <v>230</v>
      </c>
      <c r="F1251">
        <v>502.06319931060011</v>
      </c>
      <c r="G1251">
        <v>2083.8371720412415</v>
      </c>
      <c r="H1251">
        <v>625.06233287867713</v>
      </c>
      <c r="I1251">
        <v>1391.1242285557228</v>
      </c>
      <c r="J1251">
        <v>925.81541813613433</v>
      </c>
      <c r="K1251">
        <v>1801.9258247602083</v>
      </c>
      <c r="L1251">
        <v>679.29471545556055</v>
      </c>
      <c r="M1251">
        <v>693.23144955224006</v>
      </c>
      <c r="N1251">
        <v>1392.7047670875322</v>
      </c>
      <c r="O1251">
        <v>4151.9487518595752</v>
      </c>
      <c r="P1251">
        <v>523.41387968272363</v>
      </c>
      <c r="Q1251">
        <v>871.76508652650898</v>
      </c>
      <c r="R1251">
        <v>1381.4884931935514</v>
      </c>
      <c r="S1251">
        <v>676.78710868244934</v>
      </c>
      <c r="T1251">
        <v>1231.898962289122</v>
      </c>
      <c r="U1251">
        <v>635.91663820630924</v>
      </c>
      <c r="V1251">
        <v>564.70216957953039</v>
      </c>
      <c r="W1251">
        <v>2025.9484849428852</v>
      </c>
      <c r="X1251">
        <v>311.96938551514353</v>
      </c>
      <c r="Y1251">
        <v>312.0360889617989</v>
      </c>
      <c r="Z1251">
        <v>1707.6415631591519</v>
      </c>
      <c r="AA1251">
        <v>677.27118278026853</v>
      </c>
      <c r="AB1251">
        <v>1212.916654662851</v>
      </c>
      <c r="AC1251">
        <v>3897.5028397763067</v>
      </c>
      <c r="AD1251">
        <v>513.75801809608458</v>
      </c>
      <c r="AE1251">
        <v>856.05177612915486</v>
      </c>
      <c r="AF1251">
        <v>730.02834304577334</v>
      </c>
    </row>
    <row r="1252" spans="4:32" x14ac:dyDescent="0.25">
      <c r="D1252">
        <v>2032</v>
      </c>
      <c r="E1252" t="s">
        <v>231</v>
      </c>
      <c r="F1252">
        <v>461.87569949478859</v>
      </c>
      <c r="G1252">
        <v>1721.8993767563968</v>
      </c>
      <c r="H1252">
        <v>508.89272533905961</v>
      </c>
      <c r="I1252">
        <v>1259.5733784785052</v>
      </c>
      <c r="J1252">
        <v>920.91160752567623</v>
      </c>
      <c r="K1252">
        <v>1549.3248818728962</v>
      </c>
      <c r="L1252">
        <v>520.73880192755632</v>
      </c>
      <c r="M1252">
        <v>632.35052409156651</v>
      </c>
      <c r="N1252">
        <v>1264.3259890100157</v>
      </c>
      <c r="O1252">
        <v>3380.0386978885967</v>
      </c>
      <c r="P1252">
        <v>419.49092095112081</v>
      </c>
      <c r="Q1252">
        <v>694.41120803207809</v>
      </c>
      <c r="R1252">
        <v>1253.5304820032104</v>
      </c>
      <c r="S1252">
        <v>593.41158251818774</v>
      </c>
      <c r="T1252">
        <v>1118.0027931569678</v>
      </c>
      <c r="U1252">
        <v>580.63972938105803</v>
      </c>
      <c r="V1252">
        <v>496.97210684898403</v>
      </c>
      <c r="W1252">
        <v>1768.5563307605187</v>
      </c>
      <c r="X1252">
        <v>276.3678303564173</v>
      </c>
      <c r="Y1252">
        <v>257.29868913059147</v>
      </c>
      <c r="Z1252">
        <v>1581.5201917356428</v>
      </c>
      <c r="AA1252">
        <v>656.38343540954236</v>
      </c>
      <c r="AB1252">
        <v>1040.9602257600131</v>
      </c>
      <c r="AC1252">
        <v>3437.5549453242916</v>
      </c>
      <c r="AD1252">
        <v>484.01471158243618</v>
      </c>
      <c r="AE1252">
        <v>717.04916167201975</v>
      </c>
      <c r="AF1252">
        <v>657.61667673225975</v>
      </c>
    </row>
    <row r="1253" spans="4:32" x14ac:dyDescent="0.25">
      <c r="D1253">
        <v>2032</v>
      </c>
      <c r="E1253" t="s">
        <v>232</v>
      </c>
      <c r="F1253">
        <v>285.38522047787569</v>
      </c>
      <c r="G1253">
        <v>1378.5962708260715</v>
      </c>
      <c r="H1253">
        <v>397.54187680604969</v>
      </c>
      <c r="I1253">
        <v>1121.0303933807888</v>
      </c>
      <c r="J1253">
        <v>711.33603812785759</v>
      </c>
      <c r="K1253">
        <v>1256.5973446356043</v>
      </c>
      <c r="L1253">
        <v>455.82885260839532</v>
      </c>
      <c r="M1253">
        <v>529.35759850605393</v>
      </c>
      <c r="N1253">
        <v>1043.5930908257294</v>
      </c>
      <c r="O1253">
        <v>2627.4751304004617</v>
      </c>
      <c r="P1253">
        <v>283.57999110744527</v>
      </c>
      <c r="Q1253">
        <v>712.8269809646157</v>
      </c>
      <c r="R1253">
        <v>1001.7205361651372</v>
      </c>
      <c r="S1253">
        <v>557.01559782780282</v>
      </c>
      <c r="T1253">
        <v>793.60183434399676</v>
      </c>
      <c r="U1253">
        <v>387.40809898975937</v>
      </c>
      <c r="V1253">
        <v>466.56352260131848</v>
      </c>
      <c r="W1253">
        <v>1371.4492868006955</v>
      </c>
      <c r="X1253">
        <v>245.69897046880223</v>
      </c>
      <c r="Y1253">
        <v>195.4556634601575</v>
      </c>
      <c r="Z1253">
        <v>1256.1946716303366</v>
      </c>
      <c r="AA1253">
        <v>526.74440925510532</v>
      </c>
      <c r="AB1253">
        <v>779.85348985161227</v>
      </c>
      <c r="AC1253">
        <v>2685.2338847952587</v>
      </c>
      <c r="AD1253">
        <v>361.80232590682812</v>
      </c>
      <c r="AE1253">
        <v>597.35815843045862</v>
      </c>
      <c r="AF1253">
        <v>566.74982263807601</v>
      </c>
    </row>
    <row r="1254" spans="4:32" x14ac:dyDescent="0.25">
      <c r="D1254">
        <v>2032</v>
      </c>
      <c r="E1254" t="s">
        <v>233</v>
      </c>
      <c r="F1254">
        <v>224.44478032866644</v>
      </c>
      <c r="G1254">
        <v>1170.0724605236505</v>
      </c>
      <c r="H1254">
        <v>364.73825259137828</v>
      </c>
      <c r="I1254">
        <v>1014.0862585230061</v>
      </c>
      <c r="J1254">
        <v>558.58960615862054</v>
      </c>
      <c r="K1254">
        <v>984.73565428732684</v>
      </c>
      <c r="L1254">
        <v>389.82474749341486</v>
      </c>
      <c r="M1254">
        <v>446.74695167525556</v>
      </c>
      <c r="N1254">
        <v>879.37024011760843</v>
      </c>
      <c r="O1254">
        <v>2120.8976754214032</v>
      </c>
      <c r="P1254">
        <v>208.84087251167048</v>
      </c>
      <c r="Q1254">
        <v>592.00126069120984</v>
      </c>
      <c r="R1254">
        <v>980.14112925486438</v>
      </c>
      <c r="S1254">
        <v>473.03194249012768</v>
      </c>
      <c r="T1254">
        <v>716.15411608876161</v>
      </c>
      <c r="U1254">
        <v>303.5599099476762</v>
      </c>
      <c r="V1254">
        <v>410.89615579803763</v>
      </c>
      <c r="W1254">
        <v>1164.7831834476438</v>
      </c>
      <c r="X1254">
        <v>192.63646516814649</v>
      </c>
      <c r="Y1254">
        <v>148.89488032463836</v>
      </c>
      <c r="Z1254">
        <v>1048.0146819447612</v>
      </c>
      <c r="AA1254">
        <v>419.30251258960379</v>
      </c>
      <c r="AB1254">
        <v>756.99536843923602</v>
      </c>
      <c r="AC1254">
        <v>2267.9742858986242</v>
      </c>
      <c r="AD1254">
        <v>351.98558381751576</v>
      </c>
      <c r="AE1254">
        <v>514.82059060876736</v>
      </c>
      <c r="AF1254">
        <v>427.16058875045536</v>
      </c>
    </row>
    <row r="1255" spans="4:32" x14ac:dyDescent="0.25">
      <c r="D1255">
        <v>2032</v>
      </c>
      <c r="E1255" t="s">
        <v>534</v>
      </c>
      <c r="F1255">
        <v>149.75872739428587</v>
      </c>
      <c r="G1255">
        <v>812.51609612967877</v>
      </c>
      <c r="H1255">
        <v>208.05362631565237</v>
      </c>
      <c r="I1255">
        <v>735.18904503746478</v>
      </c>
      <c r="J1255">
        <v>355.3165903896346</v>
      </c>
      <c r="K1255">
        <v>685.77780433778366</v>
      </c>
      <c r="L1255">
        <v>211.90003422695912</v>
      </c>
      <c r="M1255">
        <v>292.5272096257869</v>
      </c>
      <c r="N1255">
        <v>588.66554430362191</v>
      </c>
      <c r="O1255">
        <v>1272.4754177214768</v>
      </c>
      <c r="P1255">
        <v>151.80033437121679</v>
      </c>
      <c r="Q1255">
        <v>418.15898871843802</v>
      </c>
      <c r="R1255">
        <v>689.17957306837025</v>
      </c>
      <c r="S1255">
        <v>316.44480488867794</v>
      </c>
      <c r="T1255">
        <v>439.44321063229893</v>
      </c>
      <c r="U1255">
        <v>201.73375072279384</v>
      </c>
      <c r="V1255">
        <v>270.52140355386138</v>
      </c>
      <c r="W1255">
        <v>795.49101118347107</v>
      </c>
      <c r="X1255">
        <v>136.49028941416404</v>
      </c>
      <c r="Y1255">
        <v>111.96790903006807</v>
      </c>
      <c r="Z1255">
        <v>662.79889773020591</v>
      </c>
      <c r="AA1255">
        <v>275.43097723183257</v>
      </c>
      <c r="AB1255">
        <v>409.96602784390865</v>
      </c>
      <c r="AC1255">
        <v>1573.9893865483011</v>
      </c>
      <c r="AD1255">
        <v>192.99653725304731</v>
      </c>
      <c r="AE1255">
        <v>290.61351762245869</v>
      </c>
      <c r="AF1255">
        <v>236.44882180905256</v>
      </c>
    </row>
    <row r="1256" spans="4:32" x14ac:dyDescent="0.25">
      <c r="D1256">
        <v>2032</v>
      </c>
      <c r="E1256" t="s">
        <v>535</v>
      </c>
      <c r="F1256">
        <v>38.5387762658779</v>
      </c>
      <c r="G1256">
        <v>347.03513779945951</v>
      </c>
      <c r="H1256">
        <v>131.99548460134352</v>
      </c>
      <c r="I1256">
        <v>344.87577897294057</v>
      </c>
      <c r="J1256">
        <v>207.6664459534085</v>
      </c>
      <c r="K1256">
        <v>348.98079302264006</v>
      </c>
      <c r="L1256">
        <v>52.882428521420877</v>
      </c>
      <c r="M1256">
        <v>128.88446179013951</v>
      </c>
      <c r="N1256">
        <v>216.7680090012357</v>
      </c>
      <c r="O1256">
        <v>615.96281373022055</v>
      </c>
      <c r="P1256">
        <v>91.071558955255114</v>
      </c>
      <c r="Q1256">
        <v>156.29588034029669</v>
      </c>
      <c r="R1256">
        <v>305.10741142573846</v>
      </c>
      <c r="S1256">
        <v>138.73028433579191</v>
      </c>
      <c r="T1256">
        <v>180.74502371885438</v>
      </c>
      <c r="U1256">
        <v>57.785073860648218</v>
      </c>
      <c r="V1256">
        <v>146.42098636484482</v>
      </c>
      <c r="W1256">
        <v>305.89391562466943</v>
      </c>
      <c r="X1256">
        <v>43.27140965875671</v>
      </c>
      <c r="Y1256">
        <v>20.458073549911386</v>
      </c>
      <c r="Z1256">
        <v>260.7723299716252</v>
      </c>
      <c r="AA1256">
        <v>140.8562840953814</v>
      </c>
      <c r="AB1256">
        <v>144.69454520802711</v>
      </c>
      <c r="AC1256">
        <v>650.58419255033482</v>
      </c>
      <c r="AD1256">
        <v>117.66353425576219</v>
      </c>
      <c r="AE1256">
        <v>94.034265731549013</v>
      </c>
      <c r="AF1256">
        <v>93.618032108231148</v>
      </c>
    </row>
    <row r="1257" spans="4:32" x14ac:dyDescent="0.25">
      <c r="D1257">
        <v>2033</v>
      </c>
      <c r="E1257" t="s">
        <v>181</v>
      </c>
      <c r="F1257">
        <v>698.63164250918578</v>
      </c>
      <c r="G1257">
        <v>6396.6571042531932</v>
      </c>
      <c r="H1257">
        <v>1042.7456765119291</v>
      </c>
      <c r="I1257">
        <v>4355.5330851406397</v>
      </c>
      <c r="J1257">
        <v>1482.6927382765605</v>
      </c>
      <c r="K1257">
        <v>4221.9231724929732</v>
      </c>
      <c r="L1257">
        <v>1267.4512338717941</v>
      </c>
      <c r="M1257">
        <v>1782.5199960976151</v>
      </c>
      <c r="N1257">
        <v>3548.4929743255452</v>
      </c>
      <c r="O1257">
        <v>7678.8421763954202</v>
      </c>
      <c r="P1257">
        <v>947.8794353888494</v>
      </c>
      <c r="Q1257">
        <v>1128.9934843178762</v>
      </c>
      <c r="R1257">
        <v>3098.3224748321541</v>
      </c>
      <c r="S1257">
        <v>1029.6355708063586</v>
      </c>
      <c r="T1257">
        <v>1997.5791039431342</v>
      </c>
      <c r="U1257">
        <v>2659.8553153691819</v>
      </c>
      <c r="V1257">
        <v>978.58866002886384</v>
      </c>
      <c r="W1257">
        <v>3694.2991045125191</v>
      </c>
      <c r="X1257">
        <v>545.22178469567166</v>
      </c>
      <c r="Y1257">
        <v>679.72765434959945</v>
      </c>
      <c r="Z1257">
        <v>3534.3701483147875</v>
      </c>
      <c r="AA1257">
        <v>1748.341402280118</v>
      </c>
      <c r="AB1257">
        <v>2806.5139780499303</v>
      </c>
      <c r="AC1257">
        <v>8825.787294944128</v>
      </c>
      <c r="AD1257">
        <v>585.42059475649933</v>
      </c>
      <c r="AE1257">
        <v>1505.940275172464</v>
      </c>
      <c r="AF1257">
        <v>1586.3560688043929</v>
      </c>
    </row>
    <row r="1258" spans="4:32" x14ac:dyDescent="0.25">
      <c r="D1258">
        <v>2033</v>
      </c>
      <c r="E1258" t="s">
        <v>533</v>
      </c>
      <c r="F1258">
        <v>200.5196256923355</v>
      </c>
      <c r="G1258">
        <v>1365.2216447583507</v>
      </c>
      <c r="H1258">
        <v>327.12899084039583</v>
      </c>
      <c r="I1258">
        <v>944.22823282974662</v>
      </c>
      <c r="J1258">
        <v>357.80619190392486</v>
      </c>
      <c r="K1258">
        <v>1128.42219265223</v>
      </c>
      <c r="L1258">
        <v>277.36407095699246</v>
      </c>
      <c r="M1258">
        <v>412.28144444587628</v>
      </c>
      <c r="N1258">
        <v>767.20357075924449</v>
      </c>
      <c r="O1258">
        <v>1753.2708147400156</v>
      </c>
      <c r="P1258">
        <v>261.81279748043164</v>
      </c>
      <c r="Q1258">
        <v>328.56446803314799</v>
      </c>
      <c r="R1258">
        <v>944.31269014103134</v>
      </c>
      <c r="S1258">
        <v>296.16914878437035</v>
      </c>
      <c r="T1258">
        <v>444.57014238111782</v>
      </c>
      <c r="U1258">
        <v>413.33764586684873</v>
      </c>
      <c r="V1258">
        <v>175.09091299585114</v>
      </c>
      <c r="W1258">
        <v>1250.1895033168651</v>
      </c>
      <c r="X1258">
        <v>160.40983449472469</v>
      </c>
      <c r="Y1258">
        <v>162.27836644205428</v>
      </c>
      <c r="Z1258">
        <v>792.30949768775736</v>
      </c>
      <c r="AA1258">
        <v>369.07723126277625</v>
      </c>
      <c r="AB1258">
        <v>715.56413015786393</v>
      </c>
      <c r="AC1258">
        <v>2372.2167870050093</v>
      </c>
      <c r="AD1258">
        <v>185.87986903388975</v>
      </c>
      <c r="AE1258">
        <v>355.58985770353689</v>
      </c>
      <c r="AF1258">
        <v>441.59094603711162</v>
      </c>
    </row>
    <row r="1259" spans="4:32" x14ac:dyDescent="0.25">
      <c r="D1259">
        <v>2033</v>
      </c>
      <c r="E1259" t="s">
        <v>168</v>
      </c>
      <c r="F1259">
        <v>154.47659295762443</v>
      </c>
      <c r="G1259">
        <v>1462.320633673427</v>
      </c>
      <c r="H1259">
        <v>263.29386264019467</v>
      </c>
      <c r="I1259">
        <v>790.14160390149698</v>
      </c>
      <c r="J1259">
        <v>282.19810716789618</v>
      </c>
      <c r="K1259">
        <v>1181.7227504714615</v>
      </c>
      <c r="L1259">
        <v>365.7529832957805</v>
      </c>
      <c r="M1259">
        <v>358.86010394512391</v>
      </c>
      <c r="N1259">
        <v>801.11400729291995</v>
      </c>
      <c r="O1259">
        <v>1934.6537494620948</v>
      </c>
      <c r="P1259">
        <v>246.0648815442481</v>
      </c>
      <c r="Q1259">
        <v>253.48054893497942</v>
      </c>
      <c r="R1259">
        <v>1401.3969306321362</v>
      </c>
      <c r="S1259">
        <v>208.45987915807365</v>
      </c>
      <c r="T1259">
        <v>458.05873140564216</v>
      </c>
      <c r="U1259">
        <v>473.56527704069561</v>
      </c>
      <c r="V1259">
        <v>256.22558621932222</v>
      </c>
      <c r="W1259">
        <v>1392.2821374571236</v>
      </c>
      <c r="X1259">
        <v>87.512306953729052</v>
      </c>
      <c r="Y1259">
        <v>157.66864087812971</v>
      </c>
      <c r="Z1259">
        <v>944.52968656953283</v>
      </c>
      <c r="AA1259">
        <v>513.82151474376724</v>
      </c>
      <c r="AB1259">
        <v>575.64894083711579</v>
      </c>
      <c r="AC1259">
        <v>2153.5565516654578</v>
      </c>
      <c r="AD1259">
        <v>212.68444905800038</v>
      </c>
      <c r="AE1259">
        <v>402.42385400649346</v>
      </c>
      <c r="AF1259">
        <v>391.7738323288026</v>
      </c>
    </row>
    <row r="1260" spans="4:32" x14ac:dyDescent="0.25">
      <c r="D1260">
        <v>2033</v>
      </c>
      <c r="E1260" t="s">
        <v>226</v>
      </c>
      <c r="F1260">
        <v>117.81768680771226</v>
      </c>
      <c r="G1260">
        <v>1830.6434234536123</v>
      </c>
      <c r="H1260">
        <v>271.77740578868406</v>
      </c>
      <c r="I1260">
        <v>793.14645355604819</v>
      </c>
      <c r="J1260">
        <v>296.04501880036634</v>
      </c>
      <c r="K1260">
        <v>1283.0433950537756</v>
      </c>
      <c r="L1260">
        <v>345.73522240428656</v>
      </c>
      <c r="M1260">
        <v>341.68918811782191</v>
      </c>
      <c r="N1260">
        <v>960.72090292328028</v>
      </c>
      <c r="O1260">
        <v>1927.7794935754061</v>
      </c>
      <c r="P1260">
        <v>168.82738879565295</v>
      </c>
      <c r="Q1260">
        <v>206.92667740513605</v>
      </c>
      <c r="R1260">
        <v>1053.7307306207811</v>
      </c>
      <c r="S1260">
        <v>161.42389057568104</v>
      </c>
      <c r="T1260">
        <v>418.48852973118397</v>
      </c>
      <c r="U1260">
        <v>630.54673446565903</v>
      </c>
      <c r="V1260">
        <v>242.07826553121814</v>
      </c>
      <c r="W1260">
        <v>996.14244710037224</v>
      </c>
      <c r="X1260">
        <v>98.808526676571503</v>
      </c>
      <c r="Y1260">
        <v>143.08915247860006</v>
      </c>
      <c r="Z1260">
        <v>967.38513482436986</v>
      </c>
      <c r="AA1260">
        <v>450.14586991014346</v>
      </c>
      <c r="AB1260">
        <v>666.39598341611611</v>
      </c>
      <c r="AC1260">
        <v>2205.284826553424</v>
      </c>
      <c r="AD1260">
        <v>150.05681936512201</v>
      </c>
      <c r="AE1260">
        <v>367.27065903534151</v>
      </c>
      <c r="AF1260">
        <v>322.89388993686993</v>
      </c>
    </row>
    <row r="1261" spans="4:32" x14ac:dyDescent="0.25">
      <c r="D1261">
        <v>2033</v>
      </c>
      <c r="E1261" t="s">
        <v>227</v>
      </c>
      <c r="F1261">
        <v>119.70305895359049</v>
      </c>
      <c r="G1261">
        <v>1826.9416520882196</v>
      </c>
      <c r="H1261">
        <v>262.51852035857314</v>
      </c>
      <c r="I1261">
        <v>1014.2077741629361</v>
      </c>
      <c r="J1261">
        <v>318.15888902307142</v>
      </c>
      <c r="K1261">
        <v>1239.7713170726406</v>
      </c>
      <c r="L1261">
        <v>384.69578401948024</v>
      </c>
      <c r="M1261">
        <v>399.46711840225925</v>
      </c>
      <c r="N1261">
        <v>956.17111580068467</v>
      </c>
      <c r="O1261">
        <v>2003.9118289919413</v>
      </c>
      <c r="P1261">
        <v>158.5353394817634</v>
      </c>
      <c r="Q1261">
        <v>233.95228674525231</v>
      </c>
      <c r="R1261">
        <v>908.07136201291723</v>
      </c>
      <c r="S1261">
        <v>180.26505862101712</v>
      </c>
      <c r="T1261">
        <v>409.77541920223655</v>
      </c>
      <c r="U1261">
        <v>700.92056477422898</v>
      </c>
      <c r="V1261">
        <v>314.34461149145926</v>
      </c>
      <c r="W1261">
        <v>955.13326194940362</v>
      </c>
      <c r="X1261">
        <v>133.32386754945051</v>
      </c>
      <c r="Y1261">
        <v>126.17986833075119</v>
      </c>
      <c r="Z1261">
        <v>886.75085153296675</v>
      </c>
      <c r="AA1261">
        <v>429.8422681565861</v>
      </c>
      <c r="AB1261">
        <v>805.10033549000241</v>
      </c>
      <c r="AC1261">
        <v>2212.0985437154068</v>
      </c>
      <c r="AD1261">
        <v>138.50703472858422</v>
      </c>
      <c r="AE1261">
        <v>328.1138211228951</v>
      </c>
      <c r="AF1261">
        <v>351.71875816745194</v>
      </c>
    </row>
    <row r="1262" spans="4:32" x14ac:dyDescent="0.25">
      <c r="D1262">
        <v>2033</v>
      </c>
      <c r="E1262" t="s">
        <v>228</v>
      </c>
      <c r="F1262">
        <v>190.78155779922446</v>
      </c>
      <c r="G1262">
        <v>2096.2510488267872</v>
      </c>
      <c r="H1262">
        <v>327.51245403307587</v>
      </c>
      <c r="I1262">
        <v>1235.337556254962</v>
      </c>
      <c r="J1262">
        <v>451.68673267319627</v>
      </c>
      <c r="K1262">
        <v>1412.7798240437326</v>
      </c>
      <c r="L1262">
        <v>506.26161994674243</v>
      </c>
      <c r="M1262">
        <v>558.16720680100843</v>
      </c>
      <c r="N1262">
        <v>1186.0977927000338</v>
      </c>
      <c r="O1262">
        <v>2346.3800320415166</v>
      </c>
      <c r="P1262">
        <v>224.01135787440654</v>
      </c>
      <c r="Q1262">
        <v>290.41915575480738</v>
      </c>
      <c r="R1262">
        <v>993.54628919419292</v>
      </c>
      <c r="S1262">
        <v>304.97260412317837</v>
      </c>
      <c r="T1262">
        <v>592.04765097857262</v>
      </c>
      <c r="U1262">
        <v>894.80099106412536</v>
      </c>
      <c r="V1262">
        <v>287.92083238352092</v>
      </c>
      <c r="W1262">
        <v>1122.6627515381358</v>
      </c>
      <c r="X1262">
        <v>167.59257457051888</v>
      </c>
      <c r="Y1262">
        <v>174.65715482798382</v>
      </c>
      <c r="Z1262">
        <v>1071.3688172857146</v>
      </c>
      <c r="AA1262">
        <v>583.50103999370742</v>
      </c>
      <c r="AB1262">
        <v>854.44725045879591</v>
      </c>
      <c r="AC1262">
        <v>2822.6977169180359</v>
      </c>
      <c r="AD1262">
        <v>170.62517938206136</v>
      </c>
      <c r="AE1262">
        <v>449.77235891276462</v>
      </c>
      <c r="AF1262">
        <v>443.02539723533829</v>
      </c>
    </row>
    <row r="1263" spans="4:32" x14ac:dyDescent="0.25">
      <c r="D1263">
        <v>2033</v>
      </c>
      <c r="E1263" t="s">
        <v>229</v>
      </c>
      <c r="F1263">
        <v>270.73624801494094</v>
      </c>
      <c r="G1263">
        <v>2108.3992291519112</v>
      </c>
      <c r="H1263">
        <v>376.48706698567366</v>
      </c>
      <c r="I1263">
        <v>1352.5703173819131</v>
      </c>
      <c r="J1263">
        <v>519.067281371891</v>
      </c>
      <c r="K1263">
        <v>1686.4621500254827</v>
      </c>
      <c r="L1263">
        <v>497.64438874510574</v>
      </c>
      <c r="M1263">
        <v>591.06635787987125</v>
      </c>
      <c r="N1263">
        <v>1265.2186165697162</v>
      </c>
      <c r="O1263">
        <v>2606.4875566450278</v>
      </c>
      <c r="P1263">
        <v>291.3376106847083</v>
      </c>
      <c r="Q1263">
        <v>419.53733365350729</v>
      </c>
      <c r="R1263">
        <v>1102.6583891024691</v>
      </c>
      <c r="S1263">
        <v>360.90723548244313</v>
      </c>
      <c r="T1263">
        <v>645.13321586235031</v>
      </c>
      <c r="U1263">
        <v>897.5866232408415</v>
      </c>
      <c r="V1263">
        <v>383.93818989516694</v>
      </c>
      <c r="W1263">
        <v>1252.6187342957385</v>
      </c>
      <c r="X1263">
        <v>176.21485101204968</v>
      </c>
      <c r="Y1263">
        <v>213.39353917471604</v>
      </c>
      <c r="Z1263">
        <v>1137.5747517097609</v>
      </c>
      <c r="AA1263">
        <v>632.29300378495634</v>
      </c>
      <c r="AB1263">
        <v>1007.5534222051731</v>
      </c>
      <c r="AC1263">
        <v>3494.5556495519563</v>
      </c>
      <c r="AD1263">
        <v>198.99349918870075</v>
      </c>
      <c r="AE1263">
        <v>508.36496736250433</v>
      </c>
      <c r="AF1263">
        <v>630.06559868807642</v>
      </c>
    </row>
    <row r="1264" spans="4:32" x14ac:dyDescent="0.25">
      <c r="D1264">
        <v>2033</v>
      </c>
      <c r="E1264" t="s">
        <v>174</v>
      </c>
      <c r="F1264">
        <v>270.49123650681935</v>
      </c>
      <c r="G1264">
        <v>2012.4302004836559</v>
      </c>
      <c r="H1264">
        <v>444.26773756388576</v>
      </c>
      <c r="I1264">
        <v>1374.239919523503</v>
      </c>
      <c r="J1264">
        <v>557.41399982929795</v>
      </c>
      <c r="K1264">
        <v>1651.7539651460893</v>
      </c>
      <c r="L1264">
        <v>486.47568450576057</v>
      </c>
      <c r="M1264">
        <v>639.2386861524385</v>
      </c>
      <c r="N1264">
        <v>1306.439869941833</v>
      </c>
      <c r="O1264">
        <v>2683.8891540984209</v>
      </c>
      <c r="P1264">
        <v>341.39709483105258</v>
      </c>
      <c r="Q1264">
        <v>443.68156523305447</v>
      </c>
      <c r="R1264">
        <v>1181.1692678521231</v>
      </c>
      <c r="S1264">
        <v>464.62676108639215</v>
      </c>
      <c r="T1264">
        <v>769.12615574400206</v>
      </c>
      <c r="U1264">
        <v>684.84080606236694</v>
      </c>
      <c r="V1264">
        <v>388.72874990196237</v>
      </c>
      <c r="W1264">
        <v>1251.1185580936592</v>
      </c>
      <c r="X1264">
        <v>224.82593358491874</v>
      </c>
      <c r="Y1264">
        <v>248.63399259675521</v>
      </c>
      <c r="Z1264">
        <v>1107.4356105275308</v>
      </c>
      <c r="AA1264">
        <v>534.38797426471501</v>
      </c>
      <c r="AB1264">
        <v>880.75183899653314</v>
      </c>
      <c r="AC1264">
        <v>3701.6408751490444</v>
      </c>
      <c r="AD1264">
        <v>292.00257052799856</v>
      </c>
      <c r="AE1264">
        <v>585.53943514971911</v>
      </c>
      <c r="AF1264">
        <v>628.93202927427467</v>
      </c>
    </row>
    <row r="1265" spans="4:32" x14ac:dyDescent="0.25">
      <c r="D1265">
        <v>2033</v>
      </c>
      <c r="E1265" t="s">
        <v>175</v>
      </c>
      <c r="F1265">
        <v>283.25741954579604</v>
      </c>
      <c r="G1265">
        <v>2000.980540895315</v>
      </c>
      <c r="H1265">
        <v>464.20660016147497</v>
      </c>
      <c r="I1265">
        <v>1385.2345029185544</v>
      </c>
      <c r="J1265">
        <v>552.96771984190411</v>
      </c>
      <c r="K1265">
        <v>1643.2484909221914</v>
      </c>
      <c r="L1265">
        <v>549.12805715603849</v>
      </c>
      <c r="M1265">
        <v>626.61269210410376</v>
      </c>
      <c r="N1265">
        <v>1216.2106607294534</v>
      </c>
      <c r="O1265">
        <v>2837.111990800578</v>
      </c>
      <c r="P1265">
        <v>362.38482923414585</v>
      </c>
      <c r="Q1265">
        <v>563.35395403697714</v>
      </c>
      <c r="R1265">
        <v>1192.2619460192134</v>
      </c>
      <c r="S1265">
        <v>484.25247064768257</v>
      </c>
      <c r="T1265">
        <v>819.63811178294213</v>
      </c>
      <c r="U1265">
        <v>595.75373409368251</v>
      </c>
      <c r="V1265">
        <v>402.27036580200377</v>
      </c>
      <c r="W1265">
        <v>1289.6050361192931</v>
      </c>
      <c r="X1265">
        <v>276.32098585783399</v>
      </c>
      <c r="Y1265">
        <v>283.72515149946167</v>
      </c>
      <c r="Z1265">
        <v>1212.6946936003048</v>
      </c>
      <c r="AA1265">
        <v>548.75760874483103</v>
      </c>
      <c r="AB1265">
        <v>967.10639452390899</v>
      </c>
      <c r="AC1265">
        <v>3653.2651853814914</v>
      </c>
      <c r="AD1265">
        <v>308.46098119126862</v>
      </c>
      <c r="AE1265">
        <v>623.90385158362596</v>
      </c>
      <c r="AF1265">
        <v>568.82570419569242</v>
      </c>
    </row>
    <row r="1266" spans="4:32" x14ac:dyDescent="0.25">
      <c r="D1266">
        <v>2033</v>
      </c>
      <c r="E1266" t="s">
        <v>177</v>
      </c>
      <c r="F1266">
        <v>297.67932593620662</v>
      </c>
      <c r="G1266">
        <v>1780.8513188754991</v>
      </c>
      <c r="H1266">
        <v>483.20316618109189</v>
      </c>
      <c r="I1266">
        <v>1148.3366305955101</v>
      </c>
      <c r="J1266">
        <v>662.13844992432382</v>
      </c>
      <c r="K1266">
        <v>1437.7902066620493</v>
      </c>
      <c r="L1266">
        <v>568.50595190606236</v>
      </c>
      <c r="M1266">
        <v>642.16307170148298</v>
      </c>
      <c r="N1266">
        <v>1157.8052728829934</v>
      </c>
      <c r="O1266">
        <v>2837.3121822295125</v>
      </c>
      <c r="P1266">
        <v>368.18099340169164</v>
      </c>
      <c r="Q1266">
        <v>598.99450950029166</v>
      </c>
      <c r="R1266">
        <v>1115.0161766648421</v>
      </c>
      <c r="S1266">
        <v>466.19414874712373</v>
      </c>
      <c r="T1266">
        <v>868.71935471287043</v>
      </c>
      <c r="U1266">
        <v>543.12049541726958</v>
      </c>
      <c r="V1266">
        <v>392.611317885782</v>
      </c>
      <c r="W1266">
        <v>1362.9086402067555</v>
      </c>
      <c r="X1266">
        <v>259.23557319938686</v>
      </c>
      <c r="Y1266">
        <v>256.59218515797164</v>
      </c>
      <c r="Z1266">
        <v>1214.5623883063327</v>
      </c>
      <c r="AA1266">
        <v>562.48205644635175</v>
      </c>
      <c r="AB1266">
        <v>959.83971876097405</v>
      </c>
      <c r="AC1266">
        <v>3481.9199097951669</v>
      </c>
      <c r="AD1266">
        <v>347.90286313147504</v>
      </c>
      <c r="AE1266">
        <v>595.83868502373218</v>
      </c>
      <c r="AF1266">
        <v>555.6217803437363</v>
      </c>
    </row>
    <row r="1267" spans="4:32" x14ac:dyDescent="0.25">
      <c r="D1267">
        <v>2033</v>
      </c>
      <c r="E1267" t="s">
        <v>178</v>
      </c>
      <c r="F1267">
        <v>383.45565108024698</v>
      </c>
      <c r="G1267">
        <v>2127.8657657446561</v>
      </c>
      <c r="H1267">
        <v>563.0697921127063</v>
      </c>
      <c r="I1267">
        <v>1325.591647659553</v>
      </c>
      <c r="J1267">
        <v>834.25959804042645</v>
      </c>
      <c r="K1267">
        <v>1673.1504266149295</v>
      </c>
      <c r="L1267">
        <v>669.87434851985029</v>
      </c>
      <c r="M1267">
        <v>710.93160686639794</v>
      </c>
      <c r="N1267">
        <v>1507.0787142500105</v>
      </c>
      <c r="O1267">
        <v>3741.684884184268</v>
      </c>
      <c r="P1267">
        <v>508.52939959951345</v>
      </c>
      <c r="Q1267">
        <v>774.09930514012979</v>
      </c>
      <c r="R1267">
        <v>1364.3552803323118</v>
      </c>
      <c r="S1267">
        <v>599.66537925193018</v>
      </c>
      <c r="T1267">
        <v>1115.8263594106693</v>
      </c>
      <c r="U1267">
        <v>604.22413109998604</v>
      </c>
      <c r="V1267">
        <v>478.28326684810889</v>
      </c>
      <c r="W1267">
        <v>1872.9587274641351</v>
      </c>
      <c r="X1267">
        <v>369.42675870669581</v>
      </c>
      <c r="Y1267">
        <v>333.64441082459285</v>
      </c>
      <c r="Z1267">
        <v>1544.2746337960125</v>
      </c>
      <c r="AA1267">
        <v>683.19072463484656</v>
      </c>
      <c r="AB1267">
        <v>1124.7339400668691</v>
      </c>
      <c r="AC1267">
        <v>3799.6030769074523</v>
      </c>
      <c r="AD1267">
        <v>427.69103257960575</v>
      </c>
      <c r="AE1267">
        <v>794.31083068038652</v>
      </c>
      <c r="AF1267">
        <v>723.30712468431636</v>
      </c>
    </row>
    <row r="1268" spans="4:32" x14ac:dyDescent="0.25">
      <c r="D1268">
        <v>2033</v>
      </c>
      <c r="E1268" t="s">
        <v>230</v>
      </c>
      <c r="F1268">
        <v>506.09116247097768</v>
      </c>
      <c r="G1268">
        <v>2100.5554245893932</v>
      </c>
      <c r="H1268">
        <v>630.07709606632397</v>
      </c>
      <c r="I1268">
        <v>1402.2849691792646</v>
      </c>
      <c r="J1268">
        <v>933.24306948099002</v>
      </c>
      <c r="K1268">
        <v>1816.382353041575</v>
      </c>
      <c r="L1268">
        <v>680.27089430225931</v>
      </c>
      <c r="M1268">
        <v>699.53598580161326</v>
      </c>
      <c r="N1268">
        <v>1394.7061501432145</v>
      </c>
      <c r="O1268">
        <v>4158.7720621758526</v>
      </c>
      <c r="P1268">
        <v>528.17402404723009</v>
      </c>
      <c r="Q1268">
        <v>879.69328221424678</v>
      </c>
      <c r="R1268">
        <v>1394.052326367964</v>
      </c>
      <c r="S1268">
        <v>677.75968397883025</v>
      </c>
      <c r="T1268">
        <v>1243.1023658108943</v>
      </c>
      <c r="U1268">
        <v>636.83048069081087</v>
      </c>
      <c r="V1268">
        <v>569.83780689159028</v>
      </c>
      <c r="W1268">
        <v>2029.2779275790367</v>
      </c>
      <c r="X1268">
        <v>314.80656536459389</v>
      </c>
      <c r="Y1268">
        <v>312.48449967738475</v>
      </c>
      <c r="Z1268">
        <v>1710.4479003734996</v>
      </c>
      <c r="AA1268">
        <v>683.43056969967608</v>
      </c>
      <c r="AB1268">
        <v>1214.6596736414342</v>
      </c>
      <c r="AC1268">
        <v>3903.103736913547</v>
      </c>
      <c r="AD1268">
        <v>518.43034802367936</v>
      </c>
      <c r="AE1268">
        <v>863.83706841131027</v>
      </c>
      <c r="AF1268">
        <v>731.07742853069988</v>
      </c>
    </row>
    <row r="1269" spans="4:32" x14ac:dyDescent="0.25">
      <c r="D1269">
        <v>2033</v>
      </c>
      <c r="E1269" t="s">
        <v>231</v>
      </c>
      <c r="F1269">
        <v>474.30302373785435</v>
      </c>
      <c r="G1269">
        <v>1768.2291617879343</v>
      </c>
      <c r="H1269">
        <v>522.58509952034569</v>
      </c>
      <c r="I1269">
        <v>1293.4637234336694</v>
      </c>
      <c r="J1269">
        <v>945.68984798830002</v>
      </c>
      <c r="K1269">
        <v>1591.0113414245559</v>
      </c>
      <c r="L1269">
        <v>536.3571529956107</v>
      </c>
      <c r="M1269">
        <v>645.938015223104</v>
      </c>
      <c r="N1269">
        <v>1302.2465109448699</v>
      </c>
      <c r="O1269">
        <v>3486.5195533471569</v>
      </c>
      <c r="P1269">
        <v>428.50463874058926</v>
      </c>
      <c r="Q1269">
        <v>709.33221429570199</v>
      </c>
      <c r="R1269">
        <v>1280.4654392119503</v>
      </c>
      <c r="S1269">
        <v>611.20958487428675</v>
      </c>
      <c r="T1269">
        <v>1142.0256293187274</v>
      </c>
      <c r="U1269">
        <v>598.05466966199197</v>
      </c>
      <c r="V1269">
        <v>507.65068437389846</v>
      </c>
      <c r="W1269">
        <v>1824.2708973255901</v>
      </c>
      <c r="X1269">
        <v>282.30622259449552</v>
      </c>
      <c r="Y1269">
        <v>265.01576579420225</v>
      </c>
      <c r="Z1269">
        <v>1631.3425866822427</v>
      </c>
      <c r="AA1269">
        <v>670.48732837353998</v>
      </c>
      <c r="AB1269">
        <v>1072.1814103416507</v>
      </c>
      <c r="AC1269">
        <v>3540.6564229807818</v>
      </c>
      <c r="AD1269">
        <v>494.41486996074684</v>
      </c>
      <c r="AE1269">
        <v>732.45659592550066</v>
      </c>
      <c r="AF1269">
        <v>677.34036178778695</v>
      </c>
    </row>
    <row r="1270" spans="4:32" x14ac:dyDescent="0.25">
      <c r="D1270">
        <v>2033</v>
      </c>
      <c r="E1270" t="s">
        <v>232</v>
      </c>
      <c r="F1270">
        <v>290.54055636272085</v>
      </c>
      <c r="G1270">
        <v>1403.4998969276705</v>
      </c>
      <c r="H1270">
        <v>404.72326447495249</v>
      </c>
      <c r="I1270">
        <v>1141.2812255903921</v>
      </c>
      <c r="J1270">
        <v>724.18595445289884</v>
      </c>
      <c r="K1270">
        <v>1279.2971234565027</v>
      </c>
      <c r="L1270">
        <v>467.98440150126811</v>
      </c>
      <c r="M1270">
        <v>536.93497841899728</v>
      </c>
      <c r="N1270">
        <v>1071.422498216697</v>
      </c>
      <c r="O1270">
        <v>2672.8481289425231</v>
      </c>
      <c r="P1270">
        <v>287.63923826738881</v>
      </c>
      <c r="Q1270">
        <v>723.03059542525443</v>
      </c>
      <c r="R1270">
        <v>1016.059457700489</v>
      </c>
      <c r="S1270">
        <v>571.86948497150559</v>
      </c>
      <c r="T1270">
        <v>804.96168374524132</v>
      </c>
      <c r="U1270">
        <v>397.73907751781354</v>
      </c>
      <c r="V1270">
        <v>473.24204969576033</v>
      </c>
      <c r="W1270">
        <v>1395.1323906940652</v>
      </c>
      <c r="X1270">
        <v>249.21597758972652</v>
      </c>
      <c r="Y1270">
        <v>200.66786286347158</v>
      </c>
      <c r="Z1270">
        <v>1277.8874817144199</v>
      </c>
      <c r="AA1270">
        <v>534.28438321072463</v>
      </c>
      <c r="AB1270">
        <v>800.64977593776894</v>
      </c>
      <c r="AC1270">
        <v>2756.8407863519469</v>
      </c>
      <c r="AD1270">
        <v>366.98127050783063</v>
      </c>
      <c r="AE1270">
        <v>605.90891830109842</v>
      </c>
      <c r="AF1270">
        <v>581.86329151939458</v>
      </c>
    </row>
    <row r="1271" spans="4:32" x14ac:dyDescent="0.25">
      <c r="D1271">
        <v>2033</v>
      </c>
      <c r="E1271" t="s">
        <v>233</v>
      </c>
      <c r="F1271">
        <v>223.36606071132633</v>
      </c>
      <c r="G1271">
        <v>1164.4488941612337</v>
      </c>
      <c r="H1271">
        <v>362.98525879179641</v>
      </c>
      <c r="I1271">
        <v>1009.2123882590511</v>
      </c>
      <c r="J1271">
        <v>555.90492993080522</v>
      </c>
      <c r="K1271">
        <v>980.00284799698454</v>
      </c>
      <c r="L1271">
        <v>380.22170592117214</v>
      </c>
      <c r="M1271">
        <v>440.81717639873722</v>
      </c>
      <c r="N1271">
        <v>857.70761087833694</v>
      </c>
      <c r="O1271">
        <v>2090.9586562284599</v>
      </c>
      <c r="P1271">
        <v>206.06887946750436</v>
      </c>
      <c r="Q1271">
        <v>584.14349148618066</v>
      </c>
      <c r="R1271">
        <v>967.13149009793256</v>
      </c>
      <c r="S1271">
        <v>461.37915379997872</v>
      </c>
      <c r="T1271">
        <v>706.64843741353934</v>
      </c>
      <c r="U1271">
        <v>296.08193823439234</v>
      </c>
      <c r="V1271">
        <v>405.44223639974973</v>
      </c>
      <c r="W1271">
        <v>1148.3408691912864</v>
      </c>
      <c r="X1271">
        <v>190.07955695819339</v>
      </c>
      <c r="Y1271">
        <v>145.22696612769334</v>
      </c>
      <c r="Z1271">
        <v>1033.2206953980051</v>
      </c>
      <c r="AA1271">
        <v>413.7370136797349</v>
      </c>
      <c r="AB1271">
        <v>738.34735278640733</v>
      </c>
      <c r="AC1271">
        <v>2212.1044328626008</v>
      </c>
      <c r="AD1271">
        <v>347.313598021563</v>
      </c>
      <c r="AE1271">
        <v>507.98725822991867</v>
      </c>
      <c r="AF1271">
        <v>416.63780660752946</v>
      </c>
    </row>
    <row r="1272" spans="4:32" x14ac:dyDescent="0.25">
      <c r="D1272">
        <v>2033</v>
      </c>
      <c r="E1272" t="s">
        <v>534</v>
      </c>
      <c r="F1272">
        <v>157.03537211786414</v>
      </c>
      <c r="G1272">
        <v>851.99553793982625</v>
      </c>
      <c r="H1272">
        <v>218.16276885774425</v>
      </c>
      <c r="I1272">
        <v>770.91123351012493</v>
      </c>
      <c r="J1272">
        <v>372.58111071272333</v>
      </c>
      <c r="K1272">
        <v>719.09914412416879</v>
      </c>
      <c r="L1272">
        <v>223.57508788835983</v>
      </c>
      <c r="M1272">
        <v>307.85539708373557</v>
      </c>
      <c r="N1272">
        <v>621.09924278524329</v>
      </c>
      <c r="O1272">
        <v>1360.7309325035496</v>
      </c>
      <c r="P1272">
        <v>159.75454821818806</v>
      </c>
      <c r="Q1272">
        <v>440.07017904668794</v>
      </c>
      <c r="R1272">
        <v>725.29202121189439</v>
      </c>
      <c r="S1272">
        <v>333.8799605337673</v>
      </c>
      <c r="T1272">
        <v>462.46967684825034</v>
      </c>
      <c r="U1272">
        <v>212.84867278307826</v>
      </c>
      <c r="V1272">
        <v>284.69650470211178</v>
      </c>
      <c r="W1272">
        <v>850.66415458471818</v>
      </c>
      <c r="X1272">
        <v>143.64226937871618</v>
      </c>
      <c r="Y1272">
        <v>118.1370035800045</v>
      </c>
      <c r="Z1272">
        <v>708.76886862434969</v>
      </c>
      <c r="AA1272">
        <v>289.86333604090305</v>
      </c>
      <c r="AB1272">
        <v>432.55392119602766</v>
      </c>
      <c r="AC1272">
        <v>1660.7114610277426</v>
      </c>
      <c r="AD1272">
        <v>203.10939856784279</v>
      </c>
      <c r="AE1272">
        <v>305.84142917854746</v>
      </c>
      <c r="AF1272">
        <v>249.47643972740985</v>
      </c>
    </row>
    <row r="1273" spans="4:32" x14ac:dyDescent="0.25">
      <c r="D1273">
        <v>2033</v>
      </c>
      <c r="E1273" t="s">
        <v>535</v>
      </c>
      <c r="F1273">
        <v>41.138936095335424</v>
      </c>
      <c r="G1273">
        <v>370.44913565167843</v>
      </c>
      <c r="H1273">
        <v>140.90104388434727</v>
      </c>
      <c r="I1273">
        <v>368.14408776540932</v>
      </c>
      <c r="J1273">
        <v>221.67742406462446</v>
      </c>
      <c r="K1273">
        <v>372.52606163754194</v>
      </c>
      <c r="L1273">
        <v>57.156227737711085</v>
      </c>
      <c r="M1273">
        <v>138.19110471329483</v>
      </c>
      <c r="N1273">
        <v>234.28654914564316</v>
      </c>
      <c r="O1273">
        <v>660.51345864369227</v>
      </c>
      <c r="P1273">
        <v>97.647762695250805</v>
      </c>
      <c r="Q1273">
        <v>167.58187966468259</v>
      </c>
      <c r="R1273">
        <v>327.13897125776185</v>
      </c>
      <c r="S1273">
        <v>149.94204969996875</v>
      </c>
      <c r="T1273">
        <v>193.7964759461027</v>
      </c>
      <c r="U1273">
        <v>62.455090164435674</v>
      </c>
      <c r="V1273">
        <v>156.99392756835971</v>
      </c>
      <c r="W1273">
        <v>328.01825643293591</v>
      </c>
      <c r="X1273">
        <v>46.396003212410619</v>
      </c>
      <c r="Y1273">
        <v>22.111433676309559</v>
      </c>
      <c r="Z1273">
        <v>279.63316899771746</v>
      </c>
      <c r="AA1273">
        <v>151.02740264101922</v>
      </c>
      <c r="AB1273">
        <v>156.38832424204108</v>
      </c>
      <c r="AC1273">
        <v>703.1624551224885</v>
      </c>
      <c r="AD1273">
        <v>126.15992306155857</v>
      </c>
      <c r="AE1273">
        <v>100.82440413573934</v>
      </c>
      <c r="AF1273">
        <v>101.18396059225908</v>
      </c>
    </row>
    <row r="1274" spans="4:32" x14ac:dyDescent="0.25">
      <c r="D1274">
        <v>2034</v>
      </c>
      <c r="E1274" t="s">
        <v>181</v>
      </c>
      <c r="F1274">
        <v>698.52279320198727</v>
      </c>
      <c r="G1274">
        <v>6395.6604822111631</v>
      </c>
      <c r="H1274">
        <v>1042.5832130081792</v>
      </c>
      <c r="I1274">
        <v>4354.854477516893</v>
      </c>
      <c r="J1274">
        <v>1482.4617294479738</v>
      </c>
      <c r="K1274">
        <v>4221.2653817712126</v>
      </c>
      <c r="L1274">
        <v>1269.1673344663886</v>
      </c>
      <c r="M1274">
        <v>1780.3842250459879</v>
      </c>
      <c r="N1274">
        <v>3553.2975543680868</v>
      </c>
      <c r="O1274">
        <v>7684.7687027695183</v>
      </c>
      <c r="P1274">
        <v>946.74370986376789</v>
      </c>
      <c r="Q1274">
        <v>1127.6407524514393</v>
      </c>
      <c r="R1274">
        <v>3094.6101420309292</v>
      </c>
      <c r="S1274">
        <v>1031.029674317449</v>
      </c>
      <c r="T1274">
        <v>1995.1856544262268</v>
      </c>
      <c r="U1274">
        <v>2663.4566999165754</v>
      </c>
      <c r="V1274">
        <v>977.41613947587371</v>
      </c>
      <c r="W1274">
        <v>3697.1503626284893</v>
      </c>
      <c r="X1274">
        <v>544.56851353629122</v>
      </c>
      <c r="Y1274">
        <v>680.64799037564796</v>
      </c>
      <c r="Z1274">
        <v>3537.0979733460408</v>
      </c>
      <c r="AA1274">
        <v>1746.2465831681159</v>
      </c>
      <c r="AB1274">
        <v>2810.3139351431569</v>
      </c>
      <c r="AC1274">
        <v>8837.7372133471836</v>
      </c>
      <c r="AD1274">
        <v>584.71915838437189</v>
      </c>
      <c r="AE1274">
        <v>1504.1358950520535</v>
      </c>
      <c r="AF1274">
        <v>1588.5039594057519</v>
      </c>
    </row>
    <row r="1275" spans="4:32" x14ac:dyDescent="0.25">
      <c r="D1275">
        <v>2034</v>
      </c>
      <c r="E1275" t="s">
        <v>533</v>
      </c>
      <c r="F1275">
        <v>199.73874938510212</v>
      </c>
      <c r="G1275">
        <v>1359.9051116118662</v>
      </c>
      <c r="H1275">
        <v>325.85506427348525</v>
      </c>
      <c r="I1275">
        <v>940.55115906157152</v>
      </c>
      <c r="J1275">
        <v>356.41280022530748</v>
      </c>
      <c r="K1275">
        <v>1124.0278190254289</v>
      </c>
      <c r="L1275">
        <v>278.34573330533937</v>
      </c>
      <c r="M1275">
        <v>410.67373636688018</v>
      </c>
      <c r="N1275">
        <v>769.91890031268338</v>
      </c>
      <c r="O1275">
        <v>1751.7335579911958</v>
      </c>
      <c r="P1275">
        <v>260.7918479437393</v>
      </c>
      <c r="Q1275">
        <v>327.28321767166756</v>
      </c>
      <c r="R1275">
        <v>940.63030481544672</v>
      </c>
      <c r="S1275">
        <v>297.21736711019901</v>
      </c>
      <c r="T1275">
        <v>442.83652322552558</v>
      </c>
      <c r="U1275">
        <v>414.80055345506605</v>
      </c>
      <c r="V1275">
        <v>174.40813893659029</v>
      </c>
      <c r="W1275">
        <v>1249.093345076438</v>
      </c>
      <c r="X1275">
        <v>159.78430989170934</v>
      </c>
      <c r="Y1275">
        <v>162.85271106332323</v>
      </c>
      <c r="Z1275">
        <v>791.61480573701328</v>
      </c>
      <c r="AA1275">
        <v>367.63799975122424</v>
      </c>
      <c r="AB1275">
        <v>718.09669453067511</v>
      </c>
      <c r="AC1275">
        <v>2380.6126686124735</v>
      </c>
      <c r="AD1275">
        <v>185.1550230065111</v>
      </c>
      <c r="AE1275">
        <v>354.20322074778585</v>
      </c>
      <c r="AF1275">
        <v>443.15384927688535</v>
      </c>
    </row>
    <row r="1276" spans="4:32" x14ac:dyDescent="0.25">
      <c r="D1276">
        <v>2034</v>
      </c>
      <c r="E1276" t="s">
        <v>168</v>
      </c>
      <c r="F1276">
        <v>156.55633516755978</v>
      </c>
      <c r="G1276">
        <v>1482.0080820310195</v>
      </c>
      <c r="H1276">
        <v>266.83862854463143</v>
      </c>
      <c r="I1276">
        <v>800.77940225008399</v>
      </c>
      <c r="J1276">
        <v>285.99738383372693</v>
      </c>
      <c r="K1276">
        <v>1197.6324662254244</v>
      </c>
      <c r="L1276">
        <v>365.84037765768988</v>
      </c>
      <c r="M1276">
        <v>359.984117325792</v>
      </c>
      <c r="N1276">
        <v>801.30542841778163</v>
      </c>
      <c r="O1276">
        <v>1940.5533827444528</v>
      </c>
      <c r="P1276">
        <v>246.83560031829862</v>
      </c>
      <c r="Q1276">
        <v>254.27449489221954</v>
      </c>
      <c r="R1276">
        <v>1405.7863539320263</v>
      </c>
      <c r="S1276">
        <v>208.50968932765466</v>
      </c>
      <c r="T1276">
        <v>459.49345245033794</v>
      </c>
      <c r="U1276">
        <v>473.67843246826442</v>
      </c>
      <c r="V1276">
        <v>257.02813011933756</v>
      </c>
      <c r="W1276">
        <v>1396.527834672379</v>
      </c>
      <c r="X1276">
        <v>87.786410992901267</v>
      </c>
      <c r="Y1276">
        <v>157.70631480258686</v>
      </c>
      <c r="Z1276">
        <v>947.40998428513706</v>
      </c>
      <c r="AA1276">
        <v>515.43089469851259</v>
      </c>
      <c r="AB1276">
        <v>575.78648851045239</v>
      </c>
      <c r="AC1276">
        <v>2154.0711303818707</v>
      </c>
      <c r="AD1276">
        <v>213.3506144075979</v>
      </c>
      <c r="AE1276">
        <v>403.68431676518583</v>
      </c>
      <c r="AF1276">
        <v>391.86744420800215</v>
      </c>
    </row>
    <row r="1277" spans="4:32" x14ac:dyDescent="0.25">
      <c r="D1277">
        <v>2034</v>
      </c>
      <c r="E1277" t="s">
        <v>226</v>
      </c>
      <c r="F1277">
        <v>120.8040042308559</v>
      </c>
      <c r="G1277">
        <v>1877.0446260162225</v>
      </c>
      <c r="H1277">
        <v>278.66613042854345</v>
      </c>
      <c r="I1277">
        <v>813.25028632968531</v>
      </c>
      <c r="J1277">
        <v>303.54885308563212</v>
      </c>
      <c r="K1277">
        <v>1315.5646144828404</v>
      </c>
      <c r="L1277">
        <v>354.23923362738083</v>
      </c>
      <c r="M1277">
        <v>349.57572702775406</v>
      </c>
      <c r="N1277">
        <v>984.35164926120262</v>
      </c>
      <c r="O1277">
        <v>1970.3692179816335</v>
      </c>
      <c r="P1277">
        <v>172.72409907242073</v>
      </c>
      <c r="Q1277">
        <v>211.70275856195582</v>
      </c>
      <c r="R1277">
        <v>1078.0519227937289</v>
      </c>
      <c r="S1277">
        <v>165.39441625016934</v>
      </c>
      <c r="T1277">
        <v>428.14767666312383</v>
      </c>
      <c r="U1277">
        <v>646.05622311217928</v>
      </c>
      <c r="V1277">
        <v>247.66568160041643</v>
      </c>
      <c r="W1277">
        <v>1018.1498563672197</v>
      </c>
      <c r="X1277">
        <v>101.08912939204035</v>
      </c>
      <c r="Y1277">
        <v>146.60870061754602</v>
      </c>
      <c r="Z1277">
        <v>988.75721935175386</v>
      </c>
      <c r="AA1277">
        <v>460.53570090756864</v>
      </c>
      <c r="AB1277">
        <v>682.78725209445997</v>
      </c>
      <c r="AC1277">
        <v>2259.5279747774143</v>
      </c>
      <c r="AD1277">
        <v>153.52028553782287</v>
      </c>
      <c r="AE1277">
        <v>375.74764468102092</v>
      </c>
      <c r="AF1277">
        <v>330.83607541857015</v>
      </c>
    </row>
    <row r="1278" spans="4:32" x14ac:dyDescent="0.25">
      <c r="D1278">
        <v>2034</v>
      </c>
      <c r="E1278" t="s">
        <v>227</v>
      </c>
      <c r="F1278">
        <v>118.99083138082393</v>
      </c>
      <c r="G1278">
        <v>1816.0714351545203</v>
      </c>
      <c r="H1278">
        <v>260.9565475051163</v>
      </c>
      <c r="I1278">
        <v>1008.1732855910684</v>
      </c>
      <c r="J1278">
        <v>316.2658585920708</v>
      </c>
      <c r="K1278">
        <v>1232.3947360256468</v>
      </c>
      <c r="L1278">
        <v>381.99233678334275</v>
      </c>
      <c r="M1278">
        <v>397.05456126879869</v>
      </c>
      <c r="N1278">
        <v>949.45162921500639</v>
      </c>
      <c r="O1278">
        <v>1990.041254025333</v>
      </c>
      <c r="P1278">
        <v>157.57787503337002</v>
      </c>
      <c r="Q1278">
        <v>232.53934627462189</v>
      </c>
      <c r="R1278">
        <v>902.58712077955147</v>
      </c>
      <c r="S1278">
        <v>178.99824703964435</v>
      </c>
      <c r="T1278">
        <v>407.30060571904613</v>
      </c>
      <c r="U1278">
        <v>695.99484985270828</v>
      </c>
      <c r="V1278">
        <v>312.4461465117837</v>
      </c>
      <c r="W1278">
        <v>948.52206912080749</v>
      </c>
      <c r="X1278">
        <v>132.51866623775439</v>
      </c>
      <c r="Y1278">
        <v>125.29314008868215</v>
      </c>
      <c r="Z1278">
        <v>880.61298459444026</v>
      </c>
      <c r="AA1278">
        <v>427.24626217128304</v>
      </c>
      <c r="AB1278">
        <v>799.44249787594731</v>
      </c>
      <c r="AC1278">
        <v>2196.5530349198943</v>
      </c>
      <c r="AD1278">
        <v>137.67052999696719</v>
      </c>
      <c r="AE1278">
        <v>326.13219784710924</v>
      </c>
      <c r="AF1278">
        <v>349.24705677595091</v>
      </c>
    </row>
    <row r="1279" spans="4:32" x14ac:dyDescent="0.25">
      <c r="D1279">
        <v>2034</v>
      </c>
      <c r="E1279" t="s">
        <v>228</v>
      </c>
      <c r="F1279">
        <v>189.1750569787915</v>
      </c>
      <c r="G1279">
        <v>2078.5992953312125</v>
      </c>
      <c r="H1279">
        <v>324.75459298940063</v>
      </c>
      <c r="I1279">
        <v>1224.9352363424482</v>
      </c>
      <c r="J1279">
        <v>447.88324603125454</v>
      </c>
      <c r="K1279">
        <v>1400.8833285302305</v>
      </c>
      <c r="L1279">
        <v>500.13003480579357</v>
      </c>
      <c r="M1279">
        <v>551.6837333104537</v>
      </c>
      <c r="N1279">
        <v>1171.7323750683422</v>
      </c>
      <c r="O1279">
        <v>2313.6329284466492</v>
      </c>
      <c r="P1279">
        <v>221.40932091726285</v>
      </c>
      <c r="Q1279">
        <v>287.04574922976792</v>
      </c>
      <c r="R1279">
        <v>982.00560577685621</v>
      </c>
      <c r="S1279">
        <v>301.27892991569081</v>
      </c>
      <c r="T1279">
        <v>585.17063419311103</v>
      </c>
      <c r="U1279">
        <v>883.96361322479356</v>
      </c>
      <c r="V1279">
        <v>284.5764455019704</v>
      </c>
      <c r="W1279">
        <v>1106.9943802919267</v>
      </c>
      <c r="X1279">
        <v>165.64587830960946</v>
      </c>
      <c r="Y1279">
        <v>172.54179554908703</v>
      </c>
      <c r="Z1279">
        <v>1056.416326568582</v>
      </c>
      <c r="AA1279">
        <v>576.72329762831077</v>
      </c>
      <c r="AB1279">
        <v>844.09861675200045</v>
      </c>
      <c r="AC1279">
        <v>2788.5106272858698</v>
      </c>
      <c r="AD1279">
        <v>168.64325745281565</v>
      </c>
      <c r="AE1279">
        <v>444.5479617603271</v>
      </c>
      <c r="AF1279">
        <v>437.65969729735576</v>
      </c>
    </row>
    <row r="1280" spans="4:32" x14ac:dyDescent="0.25">
      <c r="D1280">
        <v>2034</v>
      </c>
      <c r="E1280" t="s">
        <v>229</v>
      </c>
      <c r="F1280">
        <v>268.63786877672578</v>
      </c>
      <c r="G1280">
        <v>2092.0577854008066</v>
      </c>
      <c r="H1280">
        <v>373.56905120237275</v>
      </c>
      <c r="I1280">
        <v>1342.0870315528812</v>
      </c>
      <c r="J1280">
        <v>515.04417765211326</v>
      </c>
      <c r="K1280">
        <v>1673.3909887473155</v>
      </c>
      <c r="L1280">
        <v>498.43000289712296</v>
      </c>
      <c r="M1280">
        <v>590.2702983476097</v>
      </c>
      <c r="N1280">
        <v>1267.2159738655137</v>
      </c>
      <c r="O1280">
        <v>2613.1084103254957</v>
      </c>
      <c r="P1280">
        <v>290.9452315905508</v>
      </c>
      <c r="Q1280">
        <v>418.97229270820225</v>
      </c>
      <c r="R1280">
        <v>1101.1733075887423</v>
      </c>
      <c r="S1280">
        <v>361.47698737389999</v>
      </c>
      <c r="T1280">
        <v>644.26433804648559</v>
      </c>
      <c r="U1280">
        <v>899.0036125002955</v>
      </c>
      <c r="V1280">
        <v>383.42109456096182</v>
      </c>
      <c r="W1280">
        <v>1255.8005662350629</v>
      </c>
      <c r="X1280">
        <v>175.97752146350734</v>
      </c>
      <c r="Y1280">
        <v>213.73041624620768</v>
      </c>
      <c r="Z1280">
        <v>1140.4643553690855</v>
      </c>
      <c r="AA1280">
        <v>631.44141941353189</v>
      </c>
      <c r="AB1280">
        <v>1009.1440122837507</v>
      </c>
      <c r="AC1280">
        <v>3500.0723848661487</v>
      </c>
      <c r="AD1280">
        <v>198.72549091894328</v>
      </c>
      <c r="AE1280">
        <v>507.68029165267649</v>
      </c>
      <c r="AF1280">
        <v>631.06026166875779</v>
      </c>
    </row>
    <row r="1281" spans="4:32" x14ac:dyDescent="0.25">
      <c r="D1281">
        <v>2034</v>
      </c>
      <c r="E1281" t="s">
        <v>174</v>
      </c>
      <c r="F1281">
        <v>273.65672008844768</v>
      </c>
      <c r="G1281">
        <v>2035.98111045424</v>
      </c>
      <c r="H1281">
        <v>449.46687912302536</v>
      </c>
      <c r="I1281">
        <v>1390.3222664366542</v>
      </c>
      <c r="J1281">
        <v>563.93726057303354</v>
      </c>
      <c r="K1281">
        <v>1671.083981619387</v>
      </c>
      <c r="L1281">
        <v>494.07084561278674</v>
      </c>
      <c r="M1281">
        <v>642.72919201863476</v>
      </c>
      <c r="N1281">
        <v>1326.8368221531887</v>
      </c>
      <c r="O1281">
        <v>2728.6904635962255</v>
      </c>
      <c r="P1281">
        <v>343.26126323641409</v>
      </c>
      <c r="Q1281">
        <v>446.10424887175998</v>
      </c>
      <c r="R1281">
        <v>1187.6189373538614</v>
      </c>
      <c r="S1281">
        <v>471.88080320500728</v>
      </c>
      <c r="T1281">
        <v>773.32590056018057</v>
      </c>
      <c r="U1281">
        <v>695.53296688432829</v>
      </c>
      <c r="V1281">
        <v>390.85136859085753</v>
      </c>
      <c r="W1281">
        <v>1272.0030829459645</v>
      </c>
      <c r="X1281">
        <v>226.0535755550483</v>
      </c>
      <c r="Y1281">
        <v>252.51582120731373</v>
      </c>
      <c r="Z1281">
        <v>1125.9216815563475</v>
      </c>
      <c r="AA1281">
        <v>537.30595216468043</v>
      </c>
      <c r="AB1281">
        <v>894.5026847747439</v>
      </c>
      <c r="AC1281">
        <v>3759.4331959218152</v>
      </c>
      <c r="AD1281">
        <v>293.59702453626136</v>
      </c>
      <c r="AE1281">
        <v>588.73672104238176</v>
      </c>
      <c r="AF1281">
        <v>638.75130748251672</v>
      </c>
    </row>
    <row r="1282" spans="4:32" x14ac:dyDescent="0.25">
      <c r="D1282">
        <v>2034</v>
      </c>
      <c r="E1282" t="s">
        <v>175</v>
      </c>
      <c r="F1282">
        <v>284.67135953736289</v>
      </c>
      <c r="G1282">
        <v>2010.9688632264854</v>
      </c>
      <c r="H1282">
        <v>466.52378668873371</v>
      </c>
      <c r="I1282">
        <v>1392.1491972079941</v>
      </c>
      <c r="J1282">
        <v>555.72797648190215</v>
      </c>
      <c r="K1282">
        <v>1651.4511172156967</v>
      </c>
      <c r="L1282">
        <v>551.1410222187925</v>
      </c>
      <c r="M1282">
        <v>627.37243379818392</v>
      </c>
      <c r="N1282">
        <v>1220.6689824944649</v>
      </c>
      <c r="O1282">
        <v>2847.8066356627774</v>
      </c>
      <c r="P1282">
        <v>362.82420569035327</v>
      </c>
      <c r="Q1282">
        <v>564.03699715563732</v>
      </c>
      <c r="R1282">
        <v>1193.7075137871027</v>
      </c>
      <c r="S1282">
        <v>486.0276181606589</v>
      </c>
      <c r="T1282">
        <v>820.63188872909313</v>
      </c>
      <c r="U1282">
        <v>597.93761713718732</v>
      </c>
      <c r="V1282">
        <v>402.75810180391335</v>
      </c>
      <c r="W1282">
        <v>1294.466271036533</v>
      </c>
      <c r="X1282">
        <v>276.65601350178514</v>
      </c>
      <c r="Y1282">
        <v>284.76521639862358</v>
      </c>
      <c r="Z1282">
        <v>1217.266010882239</v>
      </c>
      <c r="AA1282">
        <v>549.42295440501425</v>
      </c>
      <c r="AB1282">
        <v>970.65156282986823</v>
      </c>
      <c r="AC1282">
        <v>3666.6571348317425</v>
      </c>
      <c r="AD1282">
        <v>308.83497723597202</v>
      </c>
      <c r="AE1282">
        <v>624.66030892181618</v>
      </c>
      <c r="AF1282">
        <v>570.91087586816616</v>
      </c>
    </row>
    <row r="1283" spans="4:32" x14ac:dyDescent="0.25">
      <c r="D1283">
        <v>2034</v>
      </c>
      <c r="E1283" t="s">
        <v>177</v>
      </c>
      <c r="F1283">
        <v>299.50315882017981</v>
      </c>
      <c r="G1283">
        <v>1791.7623056785537</v>
      </c>
      <c r="H1283">
        <v>486.16367350335685</v>
      </c>
      <c r="I1283">
        <v>1155.3723026300534</v>
      </c>
      <c r="J1283">
        <v>666.19526466924106</v>
      </c>
      <c r="K1283">
        <v>1446.5993137470568</v>
      </c>
      <c r="L1283">
        <v>566.45252898376975</v>
      </c>
      <c r="M1283">
        <v>639.93762241686409</v>
      </c>
      <c r="N1283">
        <v>1153.6233221419009</v>
      </c>
      <c r="O1283">
        <v>2812.8788993508101</v>
      </c>
      <c r="P1283">
        <v>366.90504315714537</v>
      </c>
      <c r="Q1283">
        <v>596.9186630970936</v>
      </c>
      <c r="R1283">
        <v>1111.1520305280631</v>
      </c>
      <c r="S1283">
        <v>464.51027235486004</v>
      </c>
      <c r="T1283">
        <v>865.70876293069591</v>
      </c>
      <c r="U1283">
        <v>541.15876384503611</v>
      </c>
      <c r="V1283">
        <v>391.25070309021743</v>
      </c>
      <c r="W1283">
        <v>1351.1720634026365</v>
      </c>
      <c r="X1283">
        <v>258.33717893421095</v>
      </c>
      <c r="Y1283">
        <v>255.66538347204735</v>
      </c>
      <c r="Z1283">
        <v>1204.1032831739528</v>
      </c>
      <c r="AA1283">
        <v>560.53274583462064</v>
      </c>
      <c r="AB1283">
        <v>956.37281243638324</v>
      </c>
      <c r="AC1283">
        <v>3469.343341102458</v>
      </c>
      <c r="AD1283">
        <v>346.69718779449033</v>
      </c>
      <c r="AE1283">
        <v>593.77377529321632</v>
      </c>
      <c r="AF1283">
        <v>553.61489458280869</v>
      </c>
    </row>
    <row r="1284" spans="4:32" x14ac:dyDescent="0.25">
      <c r="D1284">
        <v>2034</v>
      </c>
      <c r="E1284" t="s">
        <v>178</v>
      </c>
      <c r="F1284">
        <v>372.69434271362775</v>
      </c>
      <c r="G1284">
        <v>2068.1492910925235</v>
      </c>
      <c r="H1284">
        <v>547.26778828831891</v>
      </c>
      <c r="I1284">
        <v>1288.3902126344267</v>
      </c>
      <c r="J1284">
        <v>810.84691715534007</v>
      </c>
      <c r="K1284">
        <v>1626.1950938826553</v>
      </c>
      <c r="L1284">
        <v>657.98932298409261</v>
      </c>
      <c r="M1284">
        <v>691.94236446539901</v>
      </c>
      <c r="N1284">
        <v>1480.3398653258268</v>
      </c>
      <c r="O1284">
        <v>3609.9743104699205</v>
      </c>
      <c r="P1284">
        <v>494.94639394360604</v>
      </c>
      <c r="Q1284">
        <v>753.422830489435</v>
      </c>
      <c r="R1284">
        <v>1327.9128533968867</v>
      </c>
      <c r="S1284">
        <v>589.02601328566084</v>
      </c>
      <c r="T1284">
        <v>1086.0222305582924</v>
      </c>
      <c r="U1284">
        <v>593.50388297686879</v>
      </c>
      <c r="V1284">
        <v>465.5081464247076</v>
      </c>
      <c r="W1284">
        <v>1807.0289455147456</v>
      </c>
      <c r="X1284">
        <v>359.55923530114956</v>
      </c>
      <c r="Y1284">
        <v>327.72483448721709</v>
      </c>
      <c r="Z1284">
        <v>1489.9148188234776</v>
      </c>
      <c r="AA1284">
        <v>664.94245131163882</v>
      </c>
      <c r="AB1284">
        <v>1104.778717676036</v>
      </c>
      <c r="AC1284">
        <v>3732.1898677069958</v>
      </c>
      <c r="AD1284">
        <v>416.26724917773214</v>
      </c>
      <c r="AE1284">
        <v>773.09449881407352</v>
      </c>
      <c r="AF1284">
        <v>710.47408567324896</v>
      </c>
    </row>
    <row r="1285" spans="4:32" x14ac:dyDescent="0.25">
      <c r="D1285">
        <v>2034</v>
      </c>
      <c r="E1285" t="s">
        <v>230</v>
      </c>
      <c r="F1285">
        <v>506.19335953167007</v>
      </c>
      <c r="G1285">
        <v>2100.9795983472718</v>
      </c>
      <c r="H1285">
        <v>630.20433011426337</v>
      </c>
      <c r="I1285">
        <v>1402.568138324925</v>
      </c>
      <c r="J1285">
        <v>933.43152307529272</v>
      </c>
      <c r="K1285">
        <v>1816.7491425675332</v>
      </c>
      <c r="L1285">
        <v>680.47880367354094</v>
      </c>
      <c r="M1285">
        <v>694.28107691388379</v>
      </c>
      <c r="N1285">
        <v>1395.1324104480836</v>
      </c>
      <c r="O1285">
        <v>4186.413870361941</v>
      </c>
      <c r="P1285">
        <v>524.20638488417387</v>
      </c>
      <c r="Q1285">
        <v>873.08503311625896</v>
      </c>
      <c r="R1285">
        <v>1383.5802161284939</v>
      </c>
      <c r="S1285">
        <v>677.96682585562712</v>
      </c>
      <c r="T1285">
        <v>1233.7641905017692</v>
      </c>
      <c r="U1285">
        <v>637.02511348483802</v>
      </c>
      <c r="V1285">
        <v>565.55718971566682</v>
      </c>
      <c r="W1285">
        <v>2042.7657817801767</v>
      </c>
      <c r="X1285">
        <v>312.44174089262009</v>
      </c>
      <c r="Y1285">
        <v>312.58000347801374</v>
      </c>
      <c r="Z1285">
        <v>1721.816610191581</v>
      </c>
      <c r="AA1285">
        <v>678.2966445725142</v>
      </c>
      <c r="AB1285">
        <v>1215.0309068239549</v>
      </c>
      <c r="AC1285">
        <v>3904.2966320539767</v>
      </c>
      <c r="AD1285">
        <v>514.53590327917289</v>
      </c>
      <c r="AE1285">
        <v>857.3479310681571</v>
      </c>
      <c r="AF1285">
        <v>731.30086576694964</v>
      </c>
    </row>
    <row r="1286" spans="4:32" x14ac:dyDescent="0.25">
      <c r="D1286">
        <v>2034</v>
      </c>
      <c r="E1286" t="s">
        <v>231</v>
      </c>
      <c r="F1286">
        <v>489.57780163762834</v>
      </c>
      <c r="G1286">
        <v>1825.1744190822294</v>
      </c>
      <c r="H1286">
        <v>539.41478630158872</v>
      </c>
      <c r="I1286">
        <v>1335.1193109126643</v>
      </c>
      <c r="J1286">
        <v>976.14548851163806</v>
      </c>
      <c r="K1286">
        <v>1642.2493552258625</v>
      </c>
      <c r="L1286">
        <v>549.5450740256955</v>
      </c>
      <c r="M1286">
        <v>668.50477606252468</v>
      </c>
      <c r="N1286">
        <v>1334.2660786007241</v>
      </c>
      <c r="O1286">
        <v>3563.7527762347036</v>
      </c>
      <c r="P1286">
        <v>443.47505613845874</v>
      </c>
      <c r="Q1286">
        <v>734.11374140582086</v>
      </c>
      <c r="R1286">
        <v>1325.2003156998423</v>
      </c>
      <c r="S1286">
        <v>626.23797350140535</v>
      </c>
      <c r="T1286">
        <v>1181.9239146680161</v>
      </c>
      <c r="U1286">
        <v>612.75960593649756</v>
      </c>
      <c r="V1286">
        <v>525.38618114641326</v>
      </c>
      <c r="W1286">
        <v>1864.6820634368341</v>
      </c>
      <c r="X1286">
        <v>292.16899093855994</v>
      </c>
      <c r="Y1286">
        <v>271.53195928859566</v>
      </c>
      <c r="Z1286">
        <v>1667.4800136134122</v>
      </c>
      <c r="AA1286">
        <v>693.91175429162399</v>
      </c>
      <c r="AB1286">
        <v>1098.5441495920513</v>
      </c>
      <c r="AC1286">
        <v>3627.7138939963961</v>
      </c>
      <c r="AD1286">
        <v>511.68795478143778</v>
      </c>
      <c r="AE1286">
        <v>758.04600611031208</v>
      </c>
      <c r="AF1286">
        <v>693.99477042549449</v>
      </c>
    </row>
    <row r="1287" spans="4:32" x14ac:dyDescent="0.25">
      <c r="D1287">
        <v>2034</v>
      </c>
      <c r="E1287" t="s">
        <v>232</v>
      </c>
      <c r="F1287">
        <v>301.13959800939136</v>
      </c>
      <c r="G1287">
        <v>1454.7001632342535</v>
      </c>
      <c r="H1287">
        <v>419.48773931883994</v>
      </c>
      <c r="I1287">
        <v>1182.9156445232657</v>
      </c>
      <c r="J1287">
        <v>750.60456253733275</v>
      </c>
      <c r="K1287">
        <v>1325.9664203688872</v>
      </c>
      <c r="L1287">
        <v>477.08789439472963</v>
      </c>
      <c r="M1287">
        <v>549.54675552164838</v>
      </c>
      <c r="N1287">
        <v>1092.2644046287937</v>
      </c>
      <c r="O1287">
        <v>2737.5734476399107</v>
      </c>
      <c r="P1287">
        <v>294.39544172741711</v>
      </c>
      <c r="Q1287">
        <v>740.01347244837268</v>
      </c>
      <c r="R1287">
        <v>1039.925132165004</v>
      </c>
      <c r="S1287">
        <v>582.99380829451593</v>
      </c>
      <c r="T1287">
        <v>823.86899606350801</v>
      </c>
      <c r="U1287">
        <v>405.47611929531723</v>
      </c>
      <c r="V1287">
        <v>484.35777783092237</v>
      </c>
      <c r="W1287">
        <v>1428.9167227086368</v>
      </c>
      <c r="X1287">
        <v>255.06967773240609</v>
      </c>
      <c r="Y1287">
        <v>204.5713657530199</v>
      </c>
      <c r="Z1287">
        <v>1308.8326273131304</v>
      </c>
      <c r="AA1287">
        <v>546.83390190723787</v>
      </c>
      <c r="AB1287">
        <v>816.22446073926938</v>
      </c>
      <c r="AC1287">
        <v>2810.4683868156603</v>
      </c>
      <c r="AD1287">
        <v>375.60109631638653</v>
      </c>
      <c r="AE1287">
        <v>620.14078720377734</v>
      </c>
      <c r="AF1287">
        <v>593.18201992641093</v>
      </c>
    </row>
    <row r="1288" spans="4:32" x14ac:dyDescent="0.25">
      <c r="D1288">
        <v>2034</v>
      </c>
      <c r="E1288" t="s">
        <v>233</v>
      </c>
      <c r="F1288">
        <v>222.91900868568382</v>
      </c>
      <c r="G1288">
        <v>1162.1183286526057</v>
      </c>
      <c r="H1288">
        <v>362.25876840778523</v>
      </c>
      <c r="I1288">
        <v>1007.1925180914977</v>
      </c>
      <c r="J1288">
        <v>554.79232390552647</v>
      </c>
      <c r="K1288">
        <v>978.0414387437736</v>
      </c>
      <c r="L1288">
        <v>379.29209307694941</v>
      </c>
      <c r="M1288">
        <v>438.25619590439118</v>
      </c>
      <c r="N1288">
        <v>855.61058169972023</v>
      </c>
      <c r="O1288">
        <v>2083.3175958577908</v>
      </c>
      <c r="P1288">
        <v>204.87169748580533</v>
      </c>
      <c r="Q1288">
        <v>580.74983949689863</v>
      </c>
      <c r="R1288">
        <v>961.512823189708</v>
      </c>
      <c r="S1288">
        <v>460.25111723407576</v>
      </c>
      <c r="T1288">
        <v>702.5430781819399</v>
      </c>
      <c r="U1288">
        <v>295.3580406545363</v>
      </c>
      <c r="V1288">
        <v>403.08677088117258</v>
      </c>
      <c r="W1288">
        <v>1144.1444486253131</v>
      </c>
      <c r="X1288">
        <v>188.97526687194789</v>
      </c>
      <c r="Y1288">
        <v>144.87189735876882</v>
      </c>
      <c r="Z1288">
        <v>1029.4449623454916</v>
      </c>
      <c r="AA1288">
        <v>411.33335865322493</v>
      </c>
      <c r="AB1288">
        <v>736.54215026388113</v>
      </c>
      <c r="AC1288">
        <v>2206.6960075635534</v>
      </c>
      <c r="AD1288">
        <v>345.2958378307718</v>
      </c>
      <c r="AE1288">
        <v>505.03604505276616</v>
      </c>
      <c r="AF1288">
        <v>415.61915919634919</v>
      </c>
    </row>
    <row r="1289" spans="4:32" x14ac:dyDescent="0.25">
      <c r="D1289">
        <v>2034</v>
      </c>
      <c r="E1289" t="s">
        <v>534</v>
      </c>
      <c r="F1289">
        <v>160.48042541355039</v>
      </c>
      <c r="G1289">
        <v>870.68667737105307</v>
      </c>
      <c r="H1289">
        <v>222.94883938257672</v>
      </c>
      <c r="I1289">
        <v>787.82353963496575</v>
      </c>
      <c r="J1289">
        <v>380.75482193498175</v>
      </c>
      <c r="K1289">
        <v>734.87479290303588</v>
      </c>
      <c r="L1289">
        <v>231.75130955720792</v>
      </c>
      <c r="M1289">
        <v>313.20227349786126</v>
      </c>
      <c r="N1289">
        <v>643.81306629451376</v>
      </c>
      <c r="O1289">
        <v>1403.1257716094797</v>
      </c>
      <c r="P1289">
        <v>162.52918798091017</v>
      </c>
      <c r="Q1289">
        <v>447.71338063806627</v>
      </c>
      <c r="R1289">
        <v>737.88899640969021</v>
      </c>
      <c r="S1289">
        <v>346.09007121243769</v>
      </c>
      <c r="T1289">
        <v>470.50191610996984</v>
      </c>
      <c r="U1289">
        <v>220.63262557957032</v>
      </c>
      <c r="V1289">
        <v>289.6411541725958</v>
      </c>
      <c r="W1289">
        <v>877.16738832869498</v>
      </c>
      <c r="X1289">
        <v>146.13706878612641</v>
      </c>
      <c r="Y1289">
        <v>122.45731644529984</v>
      </c>
      <c r="Z1289">
        <v>730.85122262312075</v>
      </c>
      <c r="AA1289">
        <v>294.89772377448998</v>
      </c>
      <c r="AB1289">
        <v>448.37257423484101</v>
      </c>
      <c r="AC1289">
        <v>1721.4442786310153</v>
      </c>
      <c r="AD1289">
        <v>206.63703155065602</v>
      </c>
      <c r="AE1289">
        <v>311.15332671105188</v>
      </c>
      <c r="AF1289">
        <v>258.59988318272389</v>
      </c>
    </row>
    <row r="1290" spans="4:32" x14ac:dyDescent="0.25">
      <c r="D1290">
        <v>2034</v>
      </c>
      <c r="E1290" t="s">
        <v>535</v>
      </c>
      <c r="F1290">
        <v>43.874466509890539</v>
      </c>
      <c r="G1290">
        <v>395.08212264172658</v>
      </c>
      <c r="H1290">
        <v>150.27024803914065</v>
      </c>
      <c r="I1290">
        <v>392.62380077225862</v>
      </c>
      <c r="J1290">
        <v>236.41784745194121</v>
      </c>
      <c r="K1290">
        <v>397.29715366243937</v>
      </c>
      <c r="L1290">
        <v>61.037668517403901</v>
      </c>
      <c r="M1290">
        <v>149.27264130396225</v>
      </c>
      <c r="N1290">
        <v>250.19679028612717</v>
      </c>
      <c r="O1290">
        <v>713.18587387081823</v>
      </c>
      <c r="P1290">
        <v>105.47813106483028</v>
      </c>
      <c r="Q1290">
        <v>181.02026077676541</v>
      </c>
      <c r="R1290">
        <v>353.37222619661907</v>
      </c>
      <c r="S1290">
        <v>160.12451291232304</v>
      </c>
      <c r="T1290">
        <v>209.33700399814106</v>
      </c>
      <c r="U1290">
        <v>66.696373108720834</v>
      </c>
      <c r="V1290">
        <v>169.5832614221616</v>
      </c>
      <c r="W1290">
        <v>354.17595780724457</v>
      </c>
      <c r="X1290">
        <v>50.116495991781143</v>
      </c>
      <c r="Y1290">
        <v>23.613006186702421</v>
      </c>
      <c r="Z1290">
        <v>301.93241846186845</v>
      </c>
      <c r="AA1290">
        <v>163.13828121046234</v>
      </c>
      <c r="AB1290">
        <v>167.00854959992245</v>
      </c>
      <c r="AC1290">
        <v>750.91374200912469</v>
      </c>
      <c r="AD1290">
        <v>136.27667990045185</v>
      </c>
      <c r="AE1290">
        <v>108.90950719631964</v>
      </c>
      <c r="AF1290">
        <v>108.0552949409131</v>
      </c>
    </row>
    <row r="1291" spans="4:32" x14ac:dyDescent="0.25">
      <c r="D1291">
        <v>2035</v>
      </c>
      <c r="E1291" t="s">
        <v>181</v>
      </c>
      <c r="F1291">
        <v>698.44006789442471</v>
      </c>
      <c r="G1291">
        <v>6394.9030509782733</v>
      </c>
      <c r="H1291">
        <v>1042.4597409929565</v>
      </c>
      <c r="I1291">
        <v>4354.3387367571804</v>
      </c>
      <c r="J1291">
        <v>1482.2861630903521</v>
      </c>
      <c r="K1291">
        <v>4220.76546182528</v>
      </c>
      <c r="L1291">
        <v>1270.5359808945823</v>
      </c>
      <c r="M1291">
        <v>1778.2277766563841</v>
      </c>
      <c r="N1291">
        <v>3557.129364306797</v>
      </c>
      <c r="O1291">
        <v>7688.9712268988569</v>
      </c>
      <c r="P1291">
        <v>945.59698888085723</v>
      </c>
      <c r="Q1291">
        <v>1126.2749241934334</v>
      </c>
      <c r="R1291">
        <v>3090.8618685047122</v>
      </c>
      <c r="S1291">
        <v>1032.1415175258226</v>
      </c>
      <c r="T1291">
        <v>1992.7690328729007</v>
      </c>
      <c r="U1291">
        <v>2666.3289220420538</v>
      </c>
      <c r="V1291">
        <v>976.23226723622213</v>
      </c>
      <c r="W1291">
        <v>3699.1722014384382</v>
      </c>
      <c r="X1291">
        <v>543.90891777177922</v>
      </c>
      <c r="Y1291">
        <v>681.38198849834339</v>
      </c>
      <c r="Z1291">
        <v>3539.0322852499844</v>
      </c>
      <c r="AA1291">
        <v>1744.1314831918583</v>
      </c>
      <c r="AB1291">
        <v>2813.3445253773857</v>
      </c>
      <c r="AC1291">
        <v>8847.2676646453547</v>
      </c>
      <c r="AD1291">
        <v>584.01093109852525</v>
      </c>
      <c r="AE1291">
        <v>1502.3140459348795</v>
      </c>
      <c r="AF1291">
        <v>1590.216972505893</v>
      </c>
    </row>
    <row r="1292" spans="4:32" x14ac:dyDescent="0.25">
      <c r="D1292">
        <v>2035</v>
      </c>
      <c r="E1292" t="s">
        <v>533</v>
      </c>
      <c r="F1292">
        <v>200.03656760540545</v>
      </c>
      <c r="G1292">
        <v>1361.932782864282</v>
      </c>
      <c r="H1292">
        <v>326.34092680951051</v>
      </c>
      <c r="I1292">
        <v>941.95355731007498</v>
      </c>
      <c r="J1292">
        <v>356.9442255305284</v>
      </c>
      <c r="K1292">
        <v>1125.7037880883379</v>
      </c>
      <c r="L1292">
        <v>278.61782230663221</v>
      </c>
      <c r="M1292">
        <v>411.1637489748465</v>
      </c>
      <c r="N1292">
        <v>770.67151276402205</v>
      </c>
      <c r="O1292">
        <v>1752.1259646303411</v>
      </c>
      <c r="P1292">
        <v>261.10302268473396</v>
      </c>
      <c r="Q1292">
        <v>327.6737293816534</v>
      </c>
      <c r="R1292">
        <v>941.75265734977825</v>
      </c>
      <c r="S1292">
        <v>297.50790354351739</v>
      </c>
      <c r="T1292">
        <v>443.36491221277419</v>
      </c>
      <c r="U1292">
        <v>415.20603000749992</v>
      </c>
      <c r="V1292">
        <v>174.61624132893448</v>
      </c>
      <c r="W1292">
        <v>1249.3731550505543</v>
      </c>
      <c r="X1292">
        <v>159.9749632485439</v>
      </c>
      <c r="Y1292">
        <v>163.0119031263194</v>
      </c>
      <c r="Z1292">
        <v>791.79213573334732</v>
      </c>
      <c r="AA1292">
        <v>368.07666246347685</v>
      </c>
      <c r="AB1292">
        <v>718.79864965003833</v>
      </c>
      <c r="AC1292">
        <v>2382.9397692142184</v>
      </c>
      <c r="AD1292">
        <v>185.37594849472012</v>
      </c>
      <c r="AE1292">
        <v>354.62585318950022</v>
      </c>
      <c r="AF1292">
        <v>443.58704179195286</v>
      </c>
    </row>
    <row r="1293" spans="4:32" x14ac:dyDescent="0.25">
      <c r="D1293">
        <v>2035</v>
      </c>
      <c r="E1293" t="s">
        <v>168</v>
      </c>
      <c r="F1293">
        <v>157.08450742852955</v>
      </c>
      <c r="G1293">
        <v>1487.0079152132669</v>
      </c>
      <c r="H1293">
        <v>267.73885887770382</v>
      </c>
      <c r="I1293">
        <v>803.48098227220044</v>
      </c>
      <c r="J1293">
        <v>286.96224983349134</v>
      </c>
      <c r="K1293">
        <v>1201.6729047475708</v>
      </c>
      <c r="L1293">
        <v>366.92573434936025</v>
      </c>
      <c r="M1293">
        <v>357.98719637388018</v>
      </c>
      <c r="N1293">
        <v>803.68270075270914</v>
      </c>
      <c r="O1293">
        <v>1940.1964650778118</v>
      </c>
      <c r="P1293">
        <v>245.46634218098131</v>
      </c>
      <c r="Q1293">
        <v>252.8639713664621</v>
      </c>
      <c r="R1293">
        <v>1397.9881092624205</v>
      </c>
      <c r="S1293">
        <v>209.12828530669566</v>
      </c>
      <c r="T1293">
        <v>456.94452859980606</v>
      </c>
      <c r="U1293">
        <v>475.08371763572183</v>
      </c>
      <c r="V1293">
        <v>255.6023314977792</v>
      </c>
      <c r="W1293">
        <v>1396.2709772931473</v>
      </c>
      <c r="X1293">
        <v>87.299438054464062</v>
      </c>
      <c r="Y1293">
        <v>158.17418990479831</v>
      </c>
      <c r="Z1293">
        <v>947.23573122724633</v>
      </c>
      <c r="AA1293">
        <v>512.57167201798916</v>
      </c>
      <c r="AB1293">
        <v>577.49470268374671</v>
      </c>
      <c r="AC1293">
        <v>2160.4617194433154</v>
      </c>
      <c r="AD1293">
        <v>212.16710577066488</v>
      </c>
      <c r="AE1293">
        <v>401.44497999639987</v>
      </c>
      <c r="AF1293">
        <v>393.03001668166411</v>
      </c>
    </row>
    <row r="1294" spans="4:32" x14ac:dyDescent="0.25">
      <c r="D1294">
        <v>2035</v>
      </c>
      <c r="E1294" t="s">
        <v>226</v>
      </c>
      <c r="F1294">
        <v>123.86397054832064</v>
      </c>
      <c r="G1294">
        <v>1924.5901802265917</v>
      </c>
      <c r="H1294">
        <v>285.72474556600247</v>
      </c>
      <c r="I1294">
        <v>833.84992207588004</v>
      </c>
      <c r="J1294">
        <v>311.23774777137498</v>
      </c>
      <c r="K1294">
        <v>1348.8878758630933</v>
      </c>
      <c r="L1294">
        <v>362.5381800064867</v>
      </c>
      <c r="M1294">
        <v>357.606903945949</v>
      </c>
      <c r="N1294">
        <v>1007.4125662346062</v>
      </c>
      <c r="O1294">
        <v>2014.5612387102283</v>
      </c>
      <c r="P1294">
        <v>176.69227446457637</v>
      </c>
      <c r="Q1294">
        <v>216.56643237173952</v>
      </c>
      <c r="R1294">
        <v>1102.8191621915298</v>
      </c>
      <c r="S1294">
        <v>169.26919708065034</v>
      </c>
      <c r="T1294">
        <v>437.98397098376091</v>
      </c>
      <c r="U1294">
        <v>661.19171755923253</v>
      </c>
      <c r="V1294">
        <v>253.3555700901295</v>
      </c>
      <c r="W1294">
        <v>1040.9852210018166</v>
      </c>
      <c r="X1294">
        <v>103.41155803877909</v>
      </c>
      <c r="Y1294">
        <v>150.04337873796905</v>
      </c>
      <c r="Z1294">
        <v>1010.9333572726965</v>
      </c>
      <c r="AA1294">
        <v>471.11607993611591</v>
      </c>
      <c r="AB1294">
        <v>698.78326342117077</v>
      </c>
      <c r="AC1294">
        <v>2312.4631093551161</v>
      </c>
      <c r="AD1294">
        <v>157.04727119031406</v>
      </c>
      <c r="AE1294">
        <v>384.38009704459353</v>
      </c>
      <c r="AF1294">
        <v>338.58674386389703</v>
      </c>
    </row>
    <row r="1295" spans="4:32" x14ac:dyDescent="0.25">
      <c r="D1295">
        <v>2035</v>
      </c>
      <c r="E1295" t="s">
        <v>227</v>
      </c>
      <c r="F1295">
        <v>119.3747647127428</v>
      </c>
      <c r="G1295">
        <v>1821.9311333263067</v>
      </c>
      <c r="H1295">
        <v>261.79854445233514</v>
      </c>
      <c r="I1295">
        <v>1011.4262364629702</v>
      </c>
      <c r="J1295">
        <v>317.28631540754446</v>
      </c>
      <c r="K1295">
        <v>1236.3711551476151</v>
      </c>
      <c r="L1295">
        <v>382.17569077639291</v>
      </c>
      <c r="M1295">
        <v>398.27955150372179</v>
      </c>
      <c r="N1295">
        <v>949.90736020922088</v>
      </c>
      <c r="O1295">
        <v>1992.2385827762705</v>
      </c>
      <c r="P1295">
        <v>158.06403330224614</v>
      </c>
      <c r="Q1295">
        <v>233.25677520305817</v>
      </c>
      <c r="R1295">
        <v>905.37177688723887</v>
      </c>
      <c r="S1295">
        <v>179.08416510705919</v>
      </c>
      <c r="T1295">
        <v>408.55720698585873</v>
      </c>
      <c r="U1295">
        <v>696.32892313788841</v>
      </c>
      <c r="V1295">
        <v>313.41010339769178</v>
      </c>
      <c r="W1295">
        <v>949.56939153644191</v>
      </c>
      <c r="X1295">
        <v>132.92751199327861</v>
      </c>
      <c r="Y1295">
        <v>125.35328003214413</v>
      </c>
      <c r="Z1295">
        <v>881.58532435151028</v>
      </c>
      <c r="AA1295">
        <v>428.56439965192237</v>
      </c>
      <c r="AB1295">
        <v>799.82622540156706</v>
      </c>
      <c r="AC1295">
        <v>2197.6073669865809</v>
      </c>
      <c r="AD1295">
        <v>138.09527025015572</v>
      </c>
      <c r="AE1295">
        <v>327.13837885251075</v>
      </c>
      <c r="AF1295">
        <v>349.41469323421114</v>
      </c>
    </row>
    <row r="1296" spans="4:32" x14ac:dyDescent="0.25">
      <c r="D1296">
        <v>2035</v>
      </c>
      <c r="E1296" t="s">
        <v>228</v>
      </c>
      <c r="F1296">
        <v>187.12907195610927</v>
      </c>
      <c r="G1296">
        <v>2056.118620054438</v>
      </c>
      <c r="H1296">
        <v>321.24227459016231</v>
      </c>
      <c r="I1296">
        <v>1211.6871940934466</v>
      </c>
      <c r="J1296">
        <v>443.03925429193674</v>
      </c>
      <c r="K1296">
        <v>1385.7323548528741</v>
      </c>
      <c r="L1296">
        <v>493.42719303717968</v>
      </c>
      <c r="M1296">
        <v>545.58033810297366</v>
      </c>
      <c r="N1296">
        <v>1156.0285857362437</v>
      </c>
      <c r="O1296">
        <v>2275.0038480309113</v>
      </c>
      <c r="P1296">
        <v>218.95982221613403</v>
      </c>
      <c r="Q1296">
        <v>283.87010067536215</v>
      </c>
      <c r="R1296">
        <v>971.14146760107235</v>
      </c>
      <c r="S1296">
        <v>297.24113003385338</v>
      </c>
      <c r="T1296">
        <v>578.69676623463249</v>
      </c>
      <c r="U1296">
        <v>872.11655782657328</v>
      </c>
      <c r="V1296">
        <v>281.42811538316107</v>
      </c>
      <c r="W1296">
        <v>1088.5116839184893</v>
      </c>
      <c r="X1296">
        <v>163.81330250798658</v>
      </c>
      <c r="Y1296">
        <v>170.22935623620481</v>
      </c>
      <c r="Z1296">
        <v>1038.7780959185218</v>
      </c>
      <c r="AA1296">
        <v>570.34288436206361</v>
      </c>
      <c r="AB1296">
        <v>832.78583993108509</v>
      </c>
      <c r="AC1296">
        <v>2751.1384556424423</v>
      </c>
      <c r="AD1296">
        <v>166.77752100426221</v>
      </c>
      <c r="AE1296">
        <v>439.62983252163849</v>
      </c>
      <c r="AF1296">
        <v>431.7940953632052</v>
      </c>
    </row>
    <row r="1297" spans="4:32" x14ac:dyDescent="0.25">
      <c r="D1297">
        <v>2035</v>
      </c>
      <c r="E1297" t="s">
        <v>229</v>
      </c>
      <c r="F1297">
        <v>265.97270418017973</v>
      </c>
      <c r="G1297">
        <v>2071.3024154711379</v>
      </c>
      <c r="H1297">
        <v>369.86286110280287</v>
      </c>
      <c r="I1297">
        <v>1328.7721446448438</v>
      </c>
      <c r="J1297">
        <v>509.93440845171631</v>
      </c>
      <c r="K1297">
        <v>1656.789225043274</v>
      </c>
      <c r="L1297">
        <v>494.55630209737802</v>
      </c>
      <c r="M1297">
        <v>584.81641485448836</v>
      </c>
      <c r="N1297">
        <v>1257.3674183955784</v>
      </c>
      <c r="O1297">
        <v>2598.6482971095393</v>
      </c>
      <c r="P1297">
        <v>288.25700316297093</v>
      </c>
      <c r="Q1297">
        <v>415.10114066536164</v>
      </c>
      <c r="R1297">
        <v>1090.9988655710156</v>
      </c>
      <c r="S1297">
        <v>358.66765870800771</v>
      </c>
      <c r="T1297">
        <v>638.31156920767603</v>
      </c>
      <c r="U1297">
        <v>892.01673170966455</v>
      </c>
      <c r="V1297">
        <v>379.878422696234</v>
      </c>
      <c r="W1297">
        <v>1248.8513641687932</v>
      </c>
      <c r="X1297">
        <v>174.35155298405485</v>
      </c>
      <c r="Y1297">
        <v>212.06934512382253</v>
      </c>
      <c r="Z1297">
        <v>1134.1533873157755</v>
      </c>
      <c r="AA1297">
        <v>625.60712969261397</v>
      </c>
      <c r="AB1297">
        <v>1001.3011417809325</v>
      </c>
      <c r="AC1297">
        <v>3472.8705047272842</v>
      </c>
      <c r="AD1297">
        <v>196.88933945135409</v>
      </c>
      <c r="AE1297">
        <v>502.98950986985841</v>
      </c>
      <c r="AF1297">
        <v>626.15578435779207</v>
      </c>
    </row>
    <row r="1298" spans="4:32" x14ac:dyDescent="0.25">
      <c r="D1298">
        <v>2035</v>
      </c>
      <c r="E1298" t="s">
        <v>174</v>
      </c>
      <c r="F1298">
        <v>276.92130844733214</v>
      </c>
      <c r="G1298">
        <v>2060.2693509547812</v>
      </c>
      <c r="H1298">
        <v>454.82879510599452</v>
      </c>
      <c r="I1298">
        <v>1406.9081185386599</v>
      </c>
      <c r="J1298">
        <v>570.66475118759945</v>
      </c>
      <c r="K1298">
        <v>1691.0191811326667</v>
      </c>
      <c r="L1298">
        <v>502.60809802347347</v>
      </c>
      <c r="M1298">
        <v>645.47416424610492</v>
      </c>
      <c r="N1298">
        <v>1349.7637788014117</v>
      </c>
      <c r="O1298">
        <v>2777.2933838949716</v>
      </c>
      <c r="P1298">
        <v>344.72726578624531</v>
      </c>
      <c r="Q1298">
        <v>448.00947394775739</v>
      </c>
      <c r="R1298">
        <v>1192.6910284309995</v>
      </c>
      <c r="S1298">
        <v>480.03462478847308</v>
      </c>
      <c r="T1298">
        <v>776.62862610335071</v>
      </c>
      <c r="U1298">
        <v>707.55136576572886</v>
      </c>
      <c r="V1298">
        <v>392.52061928799958</v>
      </c>
      <c r="W1298">
        <v>1294.6597621424403</v>
      </c>
      <c r="X1298">
        <v>227.01900671100699</v>
      </c>
      <c r="Y1298">
        <v>256.87914546026553</v>
      </c>
      <c r="Z1298">
        <v>1145.9763863612275</v>
      </c>
      <c r="AA1298">
        <v>539.60068209862698</v>
      </c>
      <c r="AB1298">
        <v>909.95916286846227</v>
      </c>
      <c r="AC1298">
        <v>3824.3939812012873</v>
      </c>
      <c r="AD1298">
        <v>294.85092071590856</v>
      </c>
      <c r="AE1298">
        <v>591.251101855672</v>
      </c>
      <c r="AF1298">
        <v>649.78855282507675</v>
      </c>
    </row>
    <row r="1299" spans="4:32" x14ac:dyDescent="0.25">
      <c r="D1299">
        <v>2035</v>
      </c>
      <c r="E1299" t="s">
        <v>175</v>
      </c>
      <c r="F1299">
        <v>283.86235820620817</v>
      </c>
      <c r="G1299">
        <v>2005.2539346509345</v>
      </c>
      <c r="H1299">
        <v>465.19798290903526</v>
      </c>
      <c r="I1299">
        <v>1388.1928787517309</v>
      </c>
      <c r="J1299">
        <v>554.14866525978118</v>
      </c>
      <c r="K1299">
        <v>1646.7578942854527</v>
      </c>
      <c r="L1299">
        <v>554.38518360445062</v>
      </c>
      <c r="M1299">
        <v>626.72894761463158</v>
      </c>
      <c r="N1299">
        <v>1227.8541620003141</v>
      </c>
      <c r="O1299">
        <v>2872.329132296597</v>
      </c>
      <c r="P1299">
        <v>362.45206252491863</v>
      </c>
      <c r="Q1299">
        <v>563.45847314800017</v>
      </c>
      <c r="R1299">
        <v>1192.4831464879621</v>
      </c>
      <c r="S1299">
        <v>488.88850488045432</v>
      </c>
      <c r="T1299">
        <v>819.79017931737621</v>
      </c>
      <c r="U1299">
        <v>601.45723562020203</v>
      </c>
      <c r="V1299">
        <v>402.34499906005266</v>
      </c>
      <c r="W1299">
        <v>1305.612935412044</v>
      </c>
      <c r="X1299">
        <v>276.37225171581167</v>
      </c>
      <c r="Y1299">
        <v>286.44141955131192</v>
      </c>
      <c r="Z1299">
        <v>1227.7479029041583</v>
      </c>
      <c r="AA1299">
        <v>548.85941979456641</v>
      </c>
      <c r="AB1299">
        <v>976.36507387715756</v>
      </c>
      <c r="AC1299">
        <v>3688.2400455782172</v>
      </c>
      <c r="AD1299">
        <v>308.51820998554325</v>
      </c>
      <c r="AE1299">
        <v>624.01960452272226</v>
      </c>
      <c r="AF1299">
        <v>574.2714078254636</v>
      </c>
    </row>
    <row r="1300" spans="4:32" x14ac:dyDescent="0.25">
      <c r="D1300">
        <v>2035</v>
      </c>
      <c r="E1300" t="s">
        <v>177</v>
      </c>
      <c r="F1300">
        <v>306.15265118188307</v>
      </c>
      <c r="G1300">
        <v>1831.5425531141098</v>
      </c>
      <c r="H1300">
        <v>496.95735476612811</v>
      </c>
      <c r="I1300">
        <v>1181.0235823411788</v>
      </c>
      <c r="J1300">
        <v>680.98596117231421</v>
      </c>
      <c r="K1300">
        <v>1478.7163409099708</v>
      </c>
      <c r="L1300">
        <v>570.52401787385622</v>
      </c>
      <c r="M1300">
        <v>644.49637939669515</v>
      </c>
      <c r="N1300">
        <v>1161.9152165180665</v>
      </c>
      <c r="O1300">
        <v>2835.89763295485</v>
      </c>
      <c r="P1300">
        <v>369.51878372784478</v>
      </c>
      <c r="Q1300">
        <v>601.17096367524698</v>
      </c>
      <c r="R1300">
        <v>1119.0676021359527</v>
      </c>
      <c r="S1300">
        <v>467.84903123835693</v>
      </c>
      <c r="T1300">
        <v>871.8758575462715</v>
      </c>
      <c r="U1300">
        <v>545.04844882661939</v>
      </c>
      <c r="V1300">
        <v>394.03787610692513</v>
      </c>
      <c r="W1300">
        <v>1362.229158604234</v>
      </c>
      <c r="X1300">
        <v>260.17750895445317</v>
      </c>
      <c r="Y1300">
        <v>257.50302866758318</v>
      </c>
      <c r="Z1300">
        <v>1213.956865108649</v>
      </c>
      <c r="AA1300">
        <v>564.52584215836339</v>
      </c>
      <c r="AB1300">
        <v>963.24693000383616</v>
      </c>
      <c r="AC1300">
        <v>3494.2799282769129</v>
      </c>
      <c r="AD1300">
        <v>349.16697261316818</v>
      </c>
      <c r="AE1300">
        <v>598.003672470281</v>
      </c>
      <c r="AF1300">
        <v>557.59411045236106</v>
      </c>
    </row>
    <row r="1301" spans="4:32" x14ac:dyDescent="0.25">
      <c r="D1301">
        <v>2035</v>
      </c>
      <c r="E1301" t="s">
        <v>178</v>
      </c>
      <c r="F1301">
        <v>366.26112753046641</v>
      </c>
      <c r="G1301">
        <v>2032.450199650387</v>
      </c>
      <c r="H1301">
        <v>537.82119615805743</v>
      </c>
      <c r="I1301">
        <v>1266.1508316515901</v>
      </c>
      <c r="J1301">
        <v>796.85058799004491</v>
      </c>
      <c r="K1301">
        <v>1598.1247376422687</v>
      </c>
      <c r="L1301">
        <v>641.47047985154938</v>
      </c>
      <c r="M1301">
        <v>674.68477394276465</v>
      </c>
      <c r="N1301">
        <v>1443.1758853583908</v>
      </c>
      <c r="O1301">
        <v>3470.6250541715017</v>
      </c>
      <c r="P1301">
        <v>482.60203892795016</v>
      </c>
      <c r="Q1301">
        <v>734.63186845745065</v>
      </c>
      <c r="R1301">
        <v>1294.793655251862</v>
      </c>
      <c r="S1301">
        <v>574.23849626285278</v>
      </c>
      <c r="T1301">
        <v>1058.9359761013432</v>
      </c>
      <c r="U1301">
        <v>578.60394889133158</v>
      </c>
      <c r="V1301">
        <v>453.89800461447908</v>
      </c>
      <c r="W1301">
        <v>1737.2755018581292</v>
      </c>
      <c r="X1301">
        <v>350.59154323585318</v>
      </c>
      <c r="Y1301">
        <v>319.49729196877422</v>
      </c>
      <c r="Z1301">
        <v>1432.4023536103891</v>
      </c>
      <c r="AA1301">
        <v>648.35826000443524</v>
      </c>
      <c r="AB1301">
        <v>1077.0432124087201</v>
      </c>
      <c r="AC1301">
        <v>3638.4931209483711</v>
      </c>
      <c r="AD1301">
        <v>405.88521433897364</v>
      </c>
      <c r="AE1301">
        <v>753.81290979597304</v>
      </c>
      <c r="AF1301">
        <v>692.63761088404146</v>
      </c>
    </row>
    <row r="1302" spans="4:32" x14ac:dyDescent="0.25">
      <c r="D1302">
        <v>2035</v>
      </c>
      <c r="E1302" t="s">
        <v>230</v>
      </c>
      <c r="F1302">
        <v>500.56561106118983</v>
      </c>
      <c r="G1302">
        <v>2077.6213608309827</v>
      </c>
      <c r="H1302">
        <v>623.19785445015759</v>
      </c>
      <c r="I1302">
        <v>1386.9746886153016</v>
      </c>
      <c r="J1302">
        <v>923.05383295477202</v>
      </c>
      <c r="K1302">
        <v>1796.5509178855852</v>
      </c>
      <c r="L1302">
        <v>678.2428701103745</v>
      </c>
      <c r="M1302">
        <v>686.08950168066292</v>
      </c>
      <c r="N1302">
        <v>1390.5482509346027</v>
      </c>
      <c r="O1302">
        <v>4128.467780622761</v>
      </c>
      <c r="P1302">
        <v>518.02146038846263</v>
      </c>
      <c r="Q1302">
        <v>862.78381366554061</v>
      </c>
      <c r="R1302">
        <v>1367.2558457711864</v>
      </c>
      <c r="S1302">
        <v>675.73914620938319</v>
      </c>
      <c r="T1302">
        <v>1219.2074460900205</v>
      </c>
      <c r="U1302">
        <v>634.93196109841347</v>
      </c>
      <c r="V1302">
        <v>558.88438179637581</v>
      </c>
      <c r="W1302">
        <v>2014.4909162335157</v>
      </c>
      <c r="X1302">
        <v>308.75535203423863</v>
      </c>
      <c r="Y1302">
        <v>311.55292061051205</v>
      </c>
      <c r="Z1302">
        <v>1697.9841505021748</v>
      </c>
      <c r="AA1302">
        <v>670.29366396535852</v>
      </c>
      <c r="AB1302">
        <v>1211.0385291478449</v>
      </c>
      <c r="AC1302">
        <v>3891.4678006002414</v>
      </c>
      <c r="AD1302">
        <v>508.46507735282057</v>
      </c>
      <c r="AE1302">
        <v>847.23238808143356</v>
      </c>
      <c r="AF1302">
        <v>728.8979398540281</v>
      </c>
    </row>
    <row r="1303" spans="4:32" x14ac:dyDescent="0.25">
      <c r="D1303">
        <v>2035</v>
      </c>
      <c r="E1303" t="s">
        <v>231</v>
      </c>
      <c r="F1303">
        <v>501.23833900130541</v>
      </c>
      <c r="G1303">
        <v>1868.6455781865563</v>
      </c>
      <c r="H1303">
        <v>552.26231788727353</v>
      </c>
      <c r="I1303">
        <v>1366.9185643873695</v>
      </c>
      <c r="J1303">
        <v>999.39486971948884</v>
      </c>
      <c r="K1303">
        <v>1681.363689868959</v>
      </c>
      <c r="L1303">
        <v>559.86953093155853</v>
      </c>
      <c r="M1303">
        <v>684.59391754424632</v>
      </c>
      <c r="N1303">
        <v>1359.3333083523351</v>
      </c>
      <c r="O1303">
        <v>3678.8336737034342</v>
      </c>
      <c r="P1303">
        <v>454.14832756046985</v>
      </c>
      <c r="Q1303">
        <v>751.78191711987074</v>
      </c>
      <c r="R1303">
        <v>1357.0943815829598</v>
      </c>
      <c r="S1303">
        <v>638.00328134570418</v>
      </c>
      <c r="T1303">
        <v>1210.3696966050256</v>
      </c>
      <c r="U1303">
        <v>624.27169192209453</v>
      </c>
      <c r="V1303">
        <v>538.03083665776819</v>
      </c>
      <c r="W1303">
        <v>1924.8964775188572</v>
      </c>
      <c r="X1303">
        <v>299.20072563979818</v>
      </c>
      <c r="Y1303">
        <v>276.63330610206668</v>
      </c>
      <c r="Z1303">
        <v>1721.3263684328253</v>
      </c>
      <c r="AA1303">
        <v>710.61237452710805</v>
      </c>
      <c r="AB1303">
        <v>1119.1828055781129</v>
      </c>
      <c r="AC1303">
        <v>3695.8687688840841</v>
      </c>
      <c r="AD1303">
        <v>524.00293022179471</v>
      </c>
      <c r="AE1303">
        <v>776.2901681248286</v>
      </c>
      <c r="AF1303">
        <v>707.03304415191383</v>
      </c>
    </row>
    <row r="1304" spans="4:32" x14ac:dyDescent="0.25">
      <c r="D1304">
        <v>2035</v>
      </c>
      <c r="E1304" t="s">
        <v>232</v>
      </c>
      <c r="F1304">
        <v>311.16962801699492</v>
      </c>
      <c r="G1304">
        <v>1503.1517331564874</v>
      </c>
      <c r="H1304">
        <v>433.45958042177767</v>
      </c>
      <c r="I1304">
        <v>1222.3149114727489</v>
      </c>
      <c r="J1304">
        <v>775.60488244165435</v>
      </c>
      <c r="K1304">
        <v>1370.1302668815597</v>
      </c>
      <c r="L1304">
        <v>492.02878487452921</v>
      </c>
      <c r="M1304">
        <v>567.00316009268158</v>
      </c>
      <c r="N1304">
        <v>1126.4706861888119</v>
      </c>
      <c r="O1304">
        <v>2806.9679666380948</v>
      </c>
      <c r="P1304">
        <v>303.74694072732228</v>
      </c>
      <c r="Q1304">
        <v>763.52007026426145</v>
      </c>
      <c r="R1304">
        <v>1072.9584521660033</v>
      </c>
      <c r="S1304">
        <v>601.2513384948586</v>
      </c>
      <c r="T1304">
        <v>850.03927250370623</v>
      </c>
      <c r="U1304">
        <v>418.17435448791497</v>
      </c>
      <c r="V1304">
        <v>499.74344837121572</v>
      </c>
      <c r="W1304">
        <v>1465.1382124905142</v>
      </c>
      <c r="X1304">
        <v>263.17199012632312</v>
      </c>
      <c r="Y1304">
        <v>210.97789672336987</v>
      </c>
      <c r="Z1304">
        <v>1342.0101154641154</v>
      </c>
      <c r="AA1304">
        <v>564.20413242709287</v>
      </c>
      <c r="AB1304">
        <v>841.78604051967977</v>
      </c>
      <c r="AC1304">
        <v>2898.483406391088</v>
      </c>
      <c r="AD1304">
        <v>387.53210060081483</v>
      </c>
      <c r="AE1304">
        <v>639.83961785587042</v>
      </c>
      <c r="AF1304">
        <v>611.75861283189784</v>
      </c>
    </row>
    <row r="1305" spans="4:32" x14ac:dyDescent="0.25">
      <c r="D1305">
        <v>2035</v>
      </c>
      <c r="E1305" t="s">
        <v>233</v>
      </c>
      <c r="F1305">
        <v>223.19884489744405</v>
      </c>
      <c r="G1305">
        <v>1163.5771669662365</v>
      </c>
      <c r="H1305">
        <v>362.71352155793534</v>
      </c>
      <c r="I1305">
        <v>1008.4568738789998</v>
      </c>
      <c r="J1305">
        <v>555.48876959291181</v>
      </c>
      <c r="K1305">
        <v>979.26920039934635</v>
      </c>
      <c r="L1305">
        <v>379.76002592593824</v>
      </c>
      <c r="M1305">
        <v>439.78638105532309</v>
      </c>
      <c r="N1305">
        <v>856.66614891144843</v>
      </c>
      <c r="O1305">
        <v>2085.4052570375475</v>
      </c>
      <c r="P1305">
        <v>205.58701339524058</v>
      </c>
      <c r="Q1305">
        <v>582.77754564026623</v>
      </c>
      <c r="R1305">
        <v>964.86997514380494</v>
      </c>
      <c r="S1305">
        <v>460.81892927252488</v>
      </c>
      <c r="T1305">
        <v>704.99602920960433</v>
      </c>
      <c r="U1305">
        <v>295.72242402017429</v>
      </c>
      <c r="V1305">
        <v>404.49416088981042</v>
      </c>
      <c r="W1305">
        <v>1145.2909785419124</v>
      </c>
      <c r="X1305">
        <v>189.6350798990384</v>
      </c>
      <c r="Y1305">
        <v>145.05062589254757</v>
      </c>
      <c r="Z1305">
        <v>1030.4765536347209</v>
      </c>
      <c r="AA1305">
        <v>412.76954187978544</v>
      </c>
      <c r="AB1305">
        <v>737.4508226909212</v>
      </c>
      <c r="AC1305">
        <v>2209.418409555366</v>
      </c>
      <c r="AD1305">
        <v>346.50144899763023</v>
      </c>
      <c r="AE1305">
        <v>506.79939412585878</v>
      </c>
      <c r="AF1305">
        <v>416.13190876536703</v>
      </c>
    </row>
    <row r="1306" spans="4:32" x14ac:dyDescent="0.25">
      <c r="D1306">
        <v>2035</v>
      </c>
      <c r="E1306" t="s">
        <v>534</v>
      </c>
      <c r="F1306">
        <v>163.90507018459499</v>
      </c>
      <c r="G1306">
        <v>889.26709033539453</v>
      </c>
      <c r="H1306">
        <v>227.70655718544552</v>
      </c>
      <c r="I1306">
        <v>804.63565711635999</v>
      </c>
      <c r="J1306">
        <v>388.88011202334883</v>
      </c>
      <c r="K1306">
        <v>750.55698660611529</v>
      </c>
      <c r="L1306">
        <v>237.88385607119457</v>
      </c>
      <c r="M1306">
        <v>318.14580601715244</v>
      </c>
      <c r="N1306">
        <v>660.84949030828557</v>
      </c>
      <c r="O1306">
        <v>1442.6181729477394</v>
      </c>
      <c r="P1306">
        <v>165.09452161385104</v>
      </c>
      <c r="Q1306">
        <v>454.78001406887745</v>
      </c>
      <c r="R1306">
        <v>749.53571342946088</v>
      </c>
      <c r="S1306">
        <v>355.2482220932003</v>
      </c>
      <c r="T1306">
        <v>477.92823998911092</v>
      </c>
      <c r="U1306">
        <v>226.47095219552295</v>
      </c>
      <c r="V1306">
        <v>294.21280190869379</v>
      </c>
      <c r="W1306">
        <v>901.85615625074217</v>
      </c>
      <c r="X1306">
        <v>148.44367193989643</v>
      </c>
      <c r="Y1306">
        <v>125.69775202477348</v>
      </c>
      <c r="Z1306">
        <v>751.42177330816889</v>
      </c>
      <c r="AA1306">
        <v>299.55234032967309</v>
      </c>
      <c r="AB1306">
        <v>460.23729971296115</v>
      </c>
      <c r="AC1306">
        <v>1766.9967164149105</v>
      </c>
      <c r="AD1306">
        <v>209.8985560400925</v>
      </c>
      <c r="AE1306">
        <v>316.0645189955236</v>
      </c>
      <c r="AF1306">
        <v>265.44289009025596</v>
      </c>
    </row>
    <row r="1307" spans="4:32" x14ac:dyDescent="0.25">
      <c r="D1307">
        <v>2035</v>
      </c>
      <c r="E1307" t="s">
        <v>535</v>
      </c>
      <c r="F1307">
        <v>46.328698987506591</v>
      </c>
      <c r="G1307">
        <v>417.1820694637405</v>
      </c>
      <c r="H1307">
        <v>158.67600547607589</v>
      </c>
      <c r="I1307">
        <v>414.58623496215603</v>
      </c>
      <c r="J1307">
        <v>249.64249508096324</v>
      </c>
      <c r="K1307">
        <v>419.52100400972432</v>
      </c>
      <c r="L1307">
        <v>64.413688294005794</v>
      </c>
      <c r="M1307">
        <v>156.85343626437034</v>
      </c>
      <c r="N1307">
        <v>264.03528268869064</v>
      </c>
      <c r="O1307">
        <v>751.95907415587692</v>
      </c>
      <c r="P1307">
        <v>110.83482655453692</v>
      </c>
      <c r="Q1307">
        <v>190.21335516191741</v>
      </c>
      <c r="R1307">
        <v>371.3181965237913</v>
      </c>
      <c r="S1307">
        <v>168.98106879726168</v>
      </c>
      <c r="T1307">
        <v>219.96816112829842</v>
      </c>
      <c r="U1307">
        <v>70.385378277364481</v>
      </c>
      <c r="V1307">
        <v>178.19552903080458</v>
      </c>
      <c r="W1307">
        <v>373.43115599797625</v>
      </c>
      <c r="X1307">
        <v>52.661656825869791</v>
      </c>
      <c r="Y1307">
        <v>24.919051745251238</v>
      </c>
      <c r="Z1307">
        <v>318.34733435193652</v>
      </c>
      <c r="AA1307">
        <v>171.42324119540424</v>
      </c>
      <c r="AB1307">
        <v>176.24586452374152</v>
      </c>
      <c r="AC1307">
        <v>792.44710501466102</v>
      </c>
      <c r="AD1307">
        <v>143.1974763651358</v>
      </c>
      <c r="AE1307">
        <v>114.44046475211975</v>
      </c>
      <c r="AF1307">
        <v>114.03187991782875</v>
      </c>
    </row>
    <row r="1308" spans="4:32" x14ac:dyDescent="0.25">
      <c r="D1308">
        <v>2036</v>
      </c>
      <c r="E1308" t="s">
        <v>181</v>
      </c>
      <c r="F1308">
        <v>698.66218476169729</v>
      </c>
      <c r="G1308">
        <v>6396.9367484957675</v>
      </c>
      <c r="H1308">
        <v>1042.791262482875</v>
      </c>
      <c r="I1308">
        <v>4355.7234970590453</v>
      </c>
      <c r="J1308">
        <v>1482.7575575221458</v>
      </c>
      <c r="K1308">
        <v>4222.107743353743</v>
      </c>
      <c r="L1308">
        <v>1271.6220821555742</v>
      </c>
      <c r="M1308">
        <v>1776.7736281749642</v>
      </c>
      <c r="N1308">
        <v>3560.1701303663026</v>
      </c>
      <c r="O1308">
        <v>7694.2719094746926</v>
      </c>
      <c r="P1308">
        <v>944.82372549836646</v>
      </c>
      <c r="Q1308">
        <v>1125.3539111532725</v>
      </c>
      <c r="R1308">
        <v>3088.3343114890322</v>
      </c>
      <c r="S1308">
        <v>1033.0238303611645</v>
      </c>
      <c r="T1308">
        <v>1991.1394429513994</v>
      </c>
      <c r="U1308">
        <v>2668.6081988575047</v>
      </c>
      <c r="V1308">
        <v>975.4339518080468</v>
      </c>
      <c r="W1308">
        <v>3701.7223654401687</v>
      </c>
      <c r="X1308">
        <v>543.46413542320079</v>
      </c>
      <c r="Y1308">
        <v>681.96445908402814</v>
      </c>
      <c r="Z1308">
        <v>3541.4720507551688</v>
      </c>
      <c r="AA1308">
        <v>1742.7052170065167</v>
      </c>
      <c r="AB1308">
        <v>2815.7494765811016</v>
      </c>
      <c r="AC1308">
        <v>8854.8306370533755</v>
      </c>
      <c r="AD1308">
        <v>583.5333552672746</v>
      </c>
      <c r="AE1308">
        <v>1501.085526328342</v>
      </c>
      <c r="AF1308">
        <v>1591.5763489305364</v>
      </c>
    </row>
    <row r="1309" spans="4:32" x14ac:dyDescent="0.25">
      <c r="D1309">
        <v>2036</v>
      </c>
      <c r="E1309" t="s">
        <v>533</v>
      </c>
      <c r="F1309">
        <v>200.12286607947576</v>
      </c>
      <c r="G1309">
        <v>1362.5203390414074</v>
      </c>
      <c r="H1309">
        <v>326.4817146881843</v>
      </c>
      <c r="I1309">
        <v>942.3599287831214</v>
      </c>
      <c r="J1309">
        <v>357.09821608515665</v>
      </c>
      <c r="K1309">
        <v>1126.1894318900193</v>
      </c>
      <c r="L1309">
        <v>279.65353408933726</v>
      </c>
      <c r="M1309">
        <v>409.3047803473915</v>
      </c>
      <c r="N1309">
        <v>773.53634588832358</v>
      </c>
      <c r="O1309">
        <v>1750.9765704926999</v>
      </c>
      <c r="P1309">
        <v>259.92251411870694</v>
      </c>
      <c r="Q1309">
        <v>326.19223889403037</v>
      </c>
      <c r="R1309">
        <v>937.49477068248189</v>
      </c>
      <c r="S1309">
        <v>298.61383581517504</v>
      </c>
      <c r="T1309">
        <v>441.36035450462782</v>
      </c>
      <c r="U1309">
        <v>416.74948395444687</v>
      </c>
      <c r="V1309">
        <v>173.82675997197163</v>
      </c>
      <c r="W1309">
        <v>1248.5535666139181</v>
      </c>
      <c r="X1309">
        <v>159.25167857522632</v>
      </c>
      <c r="Y1309">
        <v>163.61787063906266</v>
      </c>
      <c r="Z1309">
        <v>791.27272031606924</v>
      </c>
      <c r="AA1309">
        <v>366.41250075242147</v>
      </c>
      <c r="AB1309">
        <v>721.47065470941197</v>
      </c>
      <c r="AC1309">
        <v>2391.7979204122253</v>
      </c>
      <c r="AD1309">
        <v>184.53781995494589</v>
      </c>
      <c r="AE1309">
        <v>353.02250577084425</v>
      </c>
      <c r="AF1309">
        <v>445.23599705990966</v>
      </c>
    </row>
    <row r="1310" spans="4:32" x14ac:dyDescent="0.25">
      <c r="D1310">
        <v>2036</v>
      </c>
      <c r="E1310" t="s">
        <v>168</v>
      </c>
      <c r="F1310">
        <v>156.75280074182214</v>
      </c>
      <c r="G1310">
        <v>1483.8678826490275</v>
      </c>
      <c r="H1310">
        <v>267.1734895027414</v>
      </c>
      <c r="I1310">
        <v>801.78431581651455</v>
      </c>
      <c r="J1310">
        <v>286.35628748455838</v>
      </c>
      <c r="K1310">
        <v>1199.1353983806796</v>
      </c>
      <c r="L1310">
        <v>365.23377168551173</v>
      </c>
      <c r="M1310">
        <v>356.44225811686761</v>
      </c>
      <c r="N1310">
        <v>799.97677065307812</v>
      </c>
      <c r="O1310">
        <v>1935.4054346146695</v>
      </c>
      <c r="P1310">
        <v>244.40700166074583</v>
      </c>
      <c r="Q1310">
        <v>251.77270545767752</v>
      </c>
      <c r="R1310">
        <v>1391.9549177552235</v>
      </c>
      <c r="S1310">
        <v>208.16395596816881</v>
      </c>
      <c r="T1310">
        <v>454.97252767151269</v>
      </c>
      <c r="U1310">
        <v>472.89301843642107</v>
      </c>
      <c r="V1310">
        <v>254.4992478553684</v>
      </c>
      <c r="W1310">
        <v>1392.8230910056395</v>
      </c>
      <c r="X1310">
        <v>86.922686474988069</v>
      </c>
      <c r="Y1310">
        <v>157.44481935743681</v>
      </c>
      <c r="Z1310">
        <v>944.89667158778627</v>
      </c>
      <c r="AA1310">
        <v>510.35960523576142</v>
      </c>
      <c r="AB1310">
        <v>574.83176742453463</v>
      </c>
      <c r="AC1310">
        <v>2150.4994294653338</v>
      </c>
      <c r="AD1310">
        <v>211.25147224548593</v>
      </c>
      <c r="AE1310">
        <v>399.71249427075298</v>
      </c>
      <c r="AF1310">
        <v>391.21768232693069</v>
      </c>
    </row>
    <row r="1311" spans="4:32" x14ac:dyDescent="0.25">
      <c r="D1311">
        <v>2036</v>
      </c>
      <c r="E1311" t="s">
        <v>226</v>
      </c>
      <c r="F1311">
        <v>126.759869704656</v>
      </c>
      <c r="G1311">
        <v>1969.5864697411059</v>
      </c>
      <c r="H1311">
        <v>292.40489675093426</v>
      </c>
      <c r="I1311">
        <v>853.34506077650667</v>
      </c>
      <c r="J1311">
        <v>318.51438461097337</v>
      </c>
      <c r="K1311">
        <v>1380.4244336240852</v>
      </c>
      <c r="L1311">
        <v>369.47912017036452</v>
      </c>
      <c r="M1311">
        <v>364.38577528850277</v>
      </c>
      <c r="N1311">
        <v>1026.6998874829446</v>
      </c>
      <c r="O1311">
        <v>2055.5052490340713</v>
      </c>
      <c r="P1311">
        <v>180.04169021299154</v>
      </c>
      <c r="Q1311">
        <v>220.67171100580578</v>
      </c>
      <c r="R1311">
        <v>1123.7244331248037</v>
      </c>
      <c r="S1311">
        <v>172.5099243566118</v>
      </c>
      <c r="T1311">
        <v>446.28648683744944</v>
      </c>
      <c r="U1311">
        <v>673.85050055513148</v>
      </c>
      <c r="V1311">
        <v>258.15823132124467</v>
      </c>
      <c r="W1311">
        <v>1062.1422396203989</v>
      </c>
      <c r="X1311">
        <v>105.37184918400784</v>
      </c>
      <c r="Y1311">
        <v>152.91601994168357</v>
      </c>
      <c r="Z1311">
        <v>1031.4796008028216</v>
      </c>
      <c r="AA1311">
        <v>480.04665498390051</v>
      </c>
      <c r="AB1311">
        <v>712.16175177469768</v>
      </c>
      <c r="AC1311">
        <v>2356.7361513638821</v>
      </c>
      <c r="AD1311">
        <v>160.0242921436321</v>
      </c>
      <c r="AE1311">
        <v>391.66648664096846</v>
      </c>
      <c r="AF1311">
        <v>345.06912409044173</v>
      </c>
    </row>
    <row r="1312" spans="4:32" x14ac:dyDescent="0.25">
      <c r="D1312">
        <v>2036</v>
      </c>
      <c r="E1312" t="s">
        <v>227</v>
      </c>
      <c r="F1312">
        <v>121.26551345001364</v>
      </c>
      <c r="G1312">
        <v>1850.7882707457652</v>
      </c>
      <c r="H1312">
        <v>265.94510983852649</v>
      </c>
      <c r="I1312">
        <v>1027.4459780225598</v>
      </c>
      <c r="J1312">
        <v>322.31173850809438</v>
      </c>
      <c r="K1312">
        <v>1255.9537462087885</v>
      </c>
      <c r="L1312">
        <v>388.98120187322701</v>
      </c>
      <c r="M1312">
        <v>404.81327833935967</v>
      </c>
      <c r="N1312">
        <v>966.82263042888167</v>
      </c>
      <c r="O1312">
        <v>2019.3756568739343</v>
      </c>
      <c r="P1312">
        <v>160.65705424001928</v>
      </c>
      <c r="Q1312">
        <v>237.08332378177511</v>
      </c>
      <c r="R1312">
        <v>920.22428902988656</v>
      </c>
      <c r="S1312">
        <v>182.27316771061945</v>
      </c>
      <c r="T1312">
        <v>415.25953748989377</v>
      </c>
      <c r="U1312">
        <v>708.72865009026043</v>
      </c>
      <c r="V1312">
        <v>318.55155742263037</v>
      </c>
      <c r="W1312">
        <v>962.50385388536824</v>
      </c>
      <c r="X1312">
        <v>135.10817140455381</v>
      </c>
      <c r="Y1312">
        <v>127.58548150092473</v>
      </c>
      <c r="Z1312">
        <v>893.59374868239604</v>
      </c>
      <c r="AA1312">
        <v>435.59494567978857</v>
      </c>
      <c r="AB1312">
        <v>814.06895821759554</v>
      </c>
      <c r="AC1312">
        <v>2236.740785682387</v>
      </c>
      <c r="AD1312">
        <v>140.360706097167</v>
      </c>
      <c r="AE1312">
        <v>332.50504354017994</v>
      </c>
      <c r="AF1312">
        <v>355.63681994083521</v>
      </c>
    </row>
    <row r="1313" spans="4:32" x14ac:dyDescent="0.25">
      <c r="D1313">
        <v>2036</v>
      </c>
      <c r="E1313" t="s">
        <v>228</v>
      </c>
      <c r="F1313">
        <v>184.4204267447939</v>
      </c>
      <c r="G1313">
        <v>2026.3568315953305</v>
      </c>
      <c r="H1313">
        <v>316.5923752471848</v>
      </c>
      <c r="I1313">
        <v>1194.1483334472334</v>
      </c>
      <c r="J1313">
        <v>436.62637497811181</v>
      </c>
      <c r="K1313">
        <v>1365.6742352464382</v>
      </c>
      <c r="L1313">
        <v>484.87439902282614</v>
      </c>
      <c r="M1313">
        <v>536.61574171486006</v>
      </c>
      <c r="N1313">
        <v>1135.9906257129064</v>
      </c>
      <c r="O1313">
        <v>2227.7411734504203</v>
      </c>
      <c r="P1313">
        <v>215.36202681499137</v>
      </c>
      <c r="Q1313">
        <v>279.205744756569</v>
      </c>
      <c r="R1313">
        <v>955.18434692646201</v>
      </c>
      <c r="S1313">
        <v>292.08891671110354</v>
      </c>
      <c r="T1313">
        <v>569.18802374871689</v>
      </c>
      <c r="U1313">
        <v>856.9997718430418</v>
      </c>
      <c r="V1313">
        <v>276.80388446705115</v>
      </c>
      <c r="W1313">
        <v>1065.8981074453636</v>
      </c>
      <c r="X1313">
        <v>161.12163633633861</v>
      </c>
      <c r="Y1313">
        <v>167.27869474119765</v>
      </c>
      <c r="Z1313">
        <v>1017.1977231419074</v>
      </c>
      <c r="AA1313">
        <v>560.97140704871993</v>
      </c>
      <c r="AB1313">
        <v>818.35079085493032</v>
      </c>
      <c r="AC1313">
        <v>2703.4517435031225</v>
      </c>
      <c r="AD1313">
        <v>164.0371488573995</v>
      </c>
      <c r="AE1313">
        <v>432.40614109897109</v>
      </c>
      <c r="AF1313">
        <v>424.3096153702727</v>
      </c>
    </row>
    <row r="1314" spans="4:32" x14ac:dyDescent="0.25">
      <c r="D1314">
        <v>2036</v>
      </c>
      <c r="E1314" t="s">
        <v>229</v>
      </c>
      <c r="F1314">
        <v>262.82606253848786</v>
      </c>
      <c r="G1314">
        <v>2046.7974706755876</v>
      </c>
      <c r="H1314">
        <v>365.48712681815624</v>
      </c>
      <c r="I1314">
        <v>1313.0518481747697</v>
      </c>
      <c r="J1314">
        <v>503.90153057008717</v>
      </c>
      <c r="K1314">
        <v>1637.1882589099375</v>
      </c>
      <c r="L1314">
        <v>489.71510790567208</v>
      </c>
      <c r="M1314">
        <v>577.96859705823101</v>
      </c>
      <c r="N1314">
        <v>1245.059093100841</v>
      </c>
      <c r="O1314">
        <v>2576.8018708748723</v>
      </c>
      <c r="P1314">
        <v>284.88170215223181</v>
      </c>
      <c r="Q1314">
        <v>410.24057775007094</v>
      </c>
      <c r="R1314">
        <v>1078.2239822784311</v>
      </c>
      <c r="S1314">
        <v>355.1566736518551</v>
      </c>
      <c r="T1314">
        <v>630.83735813536055</v>
      </c>
      <c r="U1314">
        <v>883.2848113961569</v>
      </c>
      <c r="V1314">
        <v>375.43029477561009</v>
      </c>
      <c r="W1314">
        <v>1238.3524677864993</v>
      </c>
      <c r="X1314">
        <v>172.31001031014344</v>
      </c>
      <c r="Y1314">
        <v>209.99340578688901</v>
      </c>
      <c r="Z1314">
        <v>1124.6187387285268</v>
      </c>
      <c r="AA1314">
        <v>618.28167929936455</v>
      </c>
      <c r="AB1314">
        <v>991.49944023314015</v>
      </c>
      <c r="AC1314">
        <v>3438.8746978904683</v>
      </c>
      <c r="AD1314">
        <v>194.58389403576362</v>
      </c>
      <c r="AE1314">
        <v>497.09983162292582</v>
      </c>
      <c r="AF1314">
        <v>620.02636747748875</v>
      </c>
    </row>
    <row r="1315" spans="4:32" x14ac:dyDescent="0.25">
      <c r="D1315">
        <v>2036</v>
      </c>
      <c r="E1315" t="s">
        <v>174</v>
      </c>
      <c r="F1315">
        <v>279.6724571433906</v>
      </c>
      <c r="G1315">
        <v>2080.7376470573417</v>
      </c>
      <c r="H1315">
        <v>459.34741324196102</v>
      </c>
      <c r="I1315">
        <v>1420.8854229847996</v>
      </c>
      <c r="J1315">
        <v>576.33417256553184</v>
      </c>
      <c r="K1315">
        <v>1707.8190628076004</v>
      </c>
      <c r="L1315">
        <v>509.87690678725016</v>
      </c>
      <c r="M1315">
        <v>650.76237764024563</v>
      </c>
      <c r="N1315">
        <v>1369.284305476097</v>
      </c>
      <c r="O1315">
        <v>2836.5588783254484</v>
      </c>
      <c r="P1315">
        <v>347.55153272864959</v>
      </c>
      <c r="Q1315">
        <v>451.67990699072749</v>
      </c>
      <c r="R1315">
        <v>1202.4624569729722</v>
      </c>
      <c r="S1315">
        <v>486.97697191996667</v>
      </c>
      <c r="T1315">
        <v>782.99135621762207</v>
      </c>
      <c r="U1315">
        <v>717.78410094951391</v>
      </c>
      <c r="V1315">
        <v>395.73644559271241</v>
      </c>
      <c r="W1315">
        <v>1322.2868941435283</v>
      </c>
      <c r="X1315">
        <v>228.8789184139267</v>
      </c>
      <c r="Y1315">
        <v>260.59417789029584</v>
      </c>
      <c r="Z1315">
        <v>1170.4307193233794</v>
      </c>
      <c r="AA1315">
        <v>544.0214997124416</v>
      </c>
      <c r="AB1315">
        <v>923.11915603957959</v>
      </c>
      <c r="AC1315">
        <v>3879.7030552015081</v>
      </c>
      <c r="AD1315">
        <v>297.26656285090513</v>
      </c>
      <c r="AE1315">
        <v>596.09507884084758</v>
      </c>
      <c r="AF1315">
        <v>659.18591181302543</v>
      </c>
    </row>
    <row r="1316" spans="4:32" x14ac:dyDescent="0.25">
      <c r="D1316">
        <v>2036</v>
      </c>
      <c r="E1316" t="s">
        <v>175</v>
      </c>
      <c r="F1316">
        <v>283.80936041277209</v>
      </c>
      <c r="G1316">
        <v>2004.879548858866</v>
      </c>
      <c r="H1316">
        <v>465.11112931294417</v>
      </c>
      <c r="I1316">
        <v>1387.9336997612425</v>
      </c>
      <c r="J1316">
        <v>554.04520435471466</v>
      </c>
      <c r="K1316">
        <v>1646.4504405770001</v>
      </c>
      <c r="L1316">
        <v>556.35003767842272</v>
      </c>
      <c r="M1316">
        <v>625.46353187188765</v>
      </c>
      <c r="N1316">
        <v>1232.2059273861857</v>
      </c>
      <c r="O1316">
        <v>2868.8574974818985</v>
      </c>
      <c r="P1316">
        <v>361.72024289594714</v>
      </c>
      <c r="Q1316">
        <v>562.32080554062748</v>
      </c>
      <c r="R1316">
        <v>1190.075427884464</v>
      </c>
      <c r="S1316">
        <v>490.62122537685542</v>
      </c>
      <c r="T1316">
        <v>818.13495754630071</v>
      </c>
      <c r="U1316">
        <v>603.58892263976634</v>
      </c>
      <c r="V1316">
        <v>401.53263240974451</v>
      </c>
      <c r="W1316">
        <v>1304.0349089699723</v>
      </c>
      <c r="X1316">
        <v>275.81423409190933</v>
      </c>
      <c r="Y1316">
        <v>287.45662631874478</v>
      </c>
      <c r="Z1316">
        <v>1226.2639878766395</v>
      </c>
      <c r="AA1316">
        <v>547.75122884055872</v>
      </c>
      <c r="AB1316">
        <v>979.82551068143619</v>
      </c>
      <c r="AC1316">
        <v>3701.311919960257</v>
      </c>
      <c r="AD1316">
        <v>307.8952871074398</v>
      </c>
      <c r="AE1316">
        <v>622.75965915981976</v>
      </c>
      <c r="AF1316">
        <v>576.30674273087232</v>
      </c>
    </row>
    <row r="1317" spans="4:32" x14ac:dyDescent="0.25">
      <c r="D1317">
        <v>2036</v>
      </c>
      <c r="E1317" t="s">
        <v>177</v>
      </c>
      <c r="F1317">
        <v>314.48354023603912</v>
      </c>
      <c r="G1317">
        <v>1881.3816701332025</v>
      </c>
      <c r="H1317">
        <v>510.48033609985458</v>
      </c>
      <c r="I1317">
        <v>1213.161067993658</v>
      </c>
      <c r="J1317">
        <v>699.51664665899307</v>
      </c>
      <c r="K1317">
        <v>1518.9545088014841</v>
      </c>
      <c r="L1317">
        <v>583.41270228243093</v>
      </c>
      <c r="M1317">
        <v>655.50092811122636</v>
      </c>
      <c r="N1317">
        <v>1188.1639949499206</v>
      </c>
      <c r="O1317">
        <v>2877.2528651337566</v>
      </c>
      <c r="P1317">
        <v>375.82818683151135</v>
      </c>
      <c r="Q1317">
        <v>611.43574617366642</v>
      </c>
      <c r="R1317">
        <v>1138.1752873553585</v>
      </c>
      <c r="S1317">
        <v>478.41818928530495</v>
      </c>
      <c r="T1317">
        <v>886.76283077701794</v>
      </c>
      <c r="U1317">
        <v>557.36161571219418</v>
      </c>
      <c r="V1317">
        <v>400.76593407840375</v>
      </c>
      <c r="W1317">
        <v>1382.0942279495812</v>
      </c>
      <c r="X1317">
        <v>264.61994829661802</v>
      </c>
      <c r="Y1317">
        <v>263.32026890072342</v>
      </c>
      <c r="Z1317">
        <v>1231.6597142624232</v>
      </c>
      <c r="AA1317">
        <v>574.1649221117043</v>
      </c>
      <c r="AB1317">
        <v>985.0076014206403</v>
      </c>
      <c r="AC1317">
        <v>3573.2190611088904</v>
      </c>
      <c r="AD1317">
        <v>355.12887570907668</v>
      </c>
      <c r="AE1317">
        <v>608.21437458675825</v>
      </c>
      <c r="AF1317">
        <v>570.19069585902378</v>
      </c>
    </row>
    <row r="1318" spans="4:32" x14ac:dyDescent="0.25">
      <c r="D1318">
        <v>2036</v>
      </c>
      <c r="E1318" t="s">
        <v>178</v>
      </c>
      <c r="F1318">
        <v>354.59874664519174</v>
      </c>
      <c r="G1318">
        <v>1967.7335082600248</v>
      </c>
      <c r="H1318">
        <v>520.69604918966252</v>
      </c>
      <c r="I1318">
        <v>1225.8344230922357</v>
      </c>
      <c r="J1318">
        <v>771.4775020487258</v>
      </c>
      <c r="K1318">
        <v>1547.2377119886564</v>
      </c>
      <c r="L1318">
        <v>617.31090508581701</v>
      </c>
      <c r="M1318">
        <v>645.25672537437197</v>
      </c>
      <c r="N1318">
        <v>1388.8218397747394</v>
      </c>
      <c r="O1318">
        <v>3332.4807220657699</v>
      </c>
      <c r="P1318">
        <v>461.55215490910342</v>
      </c>
      <c r="Q1318">
        <v>702.5890787876649</v>
      </c>
      <c r="R1318">
        <v>1238.3180209343298</v>
      </c>
      <c r="S1318">
        <v>552.61106628815674</v>
      </c>
      <c r="T1318">
        <v>1012.7478590145743</v>
      </c>
      <c r="U1318">
        <v>556.81210374481282</v>
      </c>
      <c r="V1318">
        <v>434.10011819289434</v>
      </c>
      <c r="W1318">
        <v>1668.1252017992447</v>
      </c>
      <c r="X1318">
        <v>335.29962416419545</v>
      </c>
      <c r="Y1318">
        <v>307.46412917295095</v>
      </c>
      <c r="Z1318">
        <v>1375.3871867866646</v>
      </c>
      <c r="AA1318">
        <v>620.07850758964651</v>
      </c>
      <c r="AB1318">
        <v>1036.4787486751206</v>
      </c>
      <c r="AC1318">
        <v>3501.4572800933129</v>
      </c>
      <c r="AD1318">
        <v>388.18152476116046</v>
      </c>
      <c r="AE1318">
        <v>720.933491469513</v>
      </c>
      <c r="AF1318">
        <v>666.55093866557274</v>
      </c>
    </row>
    <row r="1319" spans="4:32" x14ac:dyDescent="0.25">
      <c r="D1319">
        <v>2036</v>
      </c>
      <c r="E1319" t="s">
        <v>230</v>
      </c>
      <c r="F1319">
        <v>495.56558574783338</v>
      </c>
      <c r="G1319">
        <v>2056.868518114316</v>
      </c>
      <c r="H1319">
        <v>616.97288617701884</v>
      </c>
      <c r="I1319">
        <v>1373.1205436264772</v>
      </c>
      <c r="J1319">
        <v>913.83367793737034</v>
      </c>
      <c r="K1319">
        <v>1778.6056178736283</v>
      </c>
      <c r="L1319">
        <v>677.72634826929493</v>
      </c>
      <c r="M1319">
        <v>683.36337972851027</v>
      </c>
      <c r="N1319">
        <v>1389.4892666469157</v>
      </c>
      <c r="O1319">
        <v>4078.9481662661969</v>
      </c>
      <c r="P1319">
        <v>515.96314340300842</v>
      </c>
      <c r="Q1319">
        <v>859.35561094762409</v>
      </c>
      <c r="R1319">
        <v>1361.8231636411795</v>
      </c>
      <c r="S1319">
        <v>675.2245311013279</v>
      </c>
      <c r="T1319">
        <v>1214.3630224763781</v>
      </c>
      <c r="U1319">
        <v>634.44842306217367</v>
      </c>
      <c r="V1319">
        <v>556.66369924956791</v>
      </c>
      <c r="W1319">
        <v>1990.3277596830637</v>
      </c>
      <c r="X1319">
        <v>307.52853725138118</v>
      </c>
      <c r="Y1319">
        <v>311.31565473535255</v>
      </c>
      <c r="Z1319">
        <v>1677.6173885981393</v>
      </c>
      <c r="AA1319">
        <v>667.63030551540612</v>
      </c>
      <c r="AB1319">
        <v>1210.1162520723899</v>
      </c>
      <c r="AC1319">
        <v>3888.5042189668061</v>
      </c>
      <c r="AD1319">
        <v>506.44473189369461</v>
      </c>
      <c r="AE1319">
        <v>843.86597771359425</v>
      </c>
      <c r="AF1319">
        <v>728.34284119771462</v>
      </c>
    </row>
    <row r="1320" spans="4:32" x14ac:dyDescent="0.25">
      <c r="D1320">
        <v>2036</v>
      </c>
      <c r="E1320" t="s">
        <v>231</v>
      </c>
      <c r="F1320">
        <v>512.18804364192908</v>
      </c>
      <c r="G1320">
        <v>1909.466711701439</v>
      </c>
      <c r="H1320">
        <v>564.32665693416379</v>
      </c>
      <c r="I1320">
        <v>1396.7793180113817</v>
      </c>
      <c r="J1320">
        <v>1021.2269559573185</v>
      </c>
      <c r="K1320">
        <v>1718.0935933201122</v>
      </c>
      <c r="L1320">
        <v>569.09458284787127</v>
      </c>
      <c r="M1320">
        <v>697.20259084519012</v>
      </c>
      <c r="N1320">
        <v>1381.7312415284061</v>
      </c>
      <c r="O1320">
        <v>3751.2545618365284</v>
      </c>
      <c r="P1320">
        <v>462.51271372522115</v>
      </c>
      <c r="Q1320">
        <v>765.62804157935227</v>
      </c>
      <c r="R1320">
        <v>1382.0889940932589</v>
      </c>
      <c r="S1320">
        <v>648.51575446314462</v>
      </c>
      <c r="T1320">
        <v>1232.6619719039352</v>
      </c>
      <c r="U1320">
        <v>634.55790763789435</v>
      </c>
      <c r="V1320">
        <v>547.94014912958517</v>
      </c>
      <c r="W1320">
        <v>1962.7896591167753</v>
      </c>
      <c r="X1320">
        <v>304.71132704059681</v>
      </c>
      <c r="Y1320">
        <v>281.19143343278</v>
      </c>
      <c r="Z1320">
        <v>1755.2121038113769</v>
      </c>
      <c r="AA1320">
        <v>723.70024902380362</v>
      </c>
      <c r="AB1320">
        <v>1137.6237438948024</v>
      </c>
      <c r="AC1320">
        <v>3756.7661376194483</v>
      </c>
      <c r="AD1320">
        <v>533.65388034943282</v>
      </c>
      <c r="AE1320">
        <v>790.58767919786283</v>
      </c>
      <c r="AF1320">
        <v>718.68293073887889</v>
      </c>
    </row>
    <row r="1321" spans="4:32" x14ac:dyDescent="0.25">
      <c r="D1321">
        <v>2036</v>
      </c>
      <c r="E1321" t="s">
        <v>232</v>
      </c>
      <c r="F1321">
        <v>321.9753844706857</v>
      </c>
      <c r="G1321">
        <v>1555.3505664582551</v>
      </c>
      <c r="H1321">
        <v>448.51200918356193</v>
      </c>
      <c r="I1321">
        <v>1264.7613331471925</v>
      </c>
      <c r="J1321">
        <v>802.53873687136831</v>
      </c>
      <c r="K1321">
        <v>1417.70976256725</v>
      </c>
      <c r="L1321">
        <v>505.73819434793967</v>
      </c>
      <c r="M1321">
        <v>589.0167525653161</v>
      </c>
      <c r="N1321">
        <v>1157.8575651103249</v>
      </c>
      <c r="O1321">
        <v>2913.5547397921</v>
      </c>
      <c r="P1321">
        <v>315.53975219399513</v>
      </c>
      <c r="Q1321">
        <v>793.16332598919826</v>
      </c>
      <c r="R1321">
        <v>1114.6154864975053</v>
      </c>
      <c r="S1321">
        <v>618.00401851939023</v>
      </c>
      <c r="T1321">
        <v>883.04158968227807</v>
      </c>
      <c r="U1321">
        <v>429.82595625023026</v>
      </c>
      <c r="V1321">
        <v>519.14571874218643</v>
      </c>
      <c r="W1321">
        <v>1520.7727463184972</v>
      </c>
      <c r="X1321">
        <v>273.38950097741974</v>
      </c>
      <c r="Y1321">
        <v>216.85637876534463</v>
      </c>
      <c r="Z1321">
        <v>1392.9692035076723</v>
      </c>
      <c r="AA1321">
        <v>586.10905415732827</v>
      </c>
      <c r="AB1321">
        <v>865.24074453954336</v>
      </c>
      <c r="AC1321">
        <v>2979.2439169377099</v>
      </c>
      <c r="AD1321">
        <v>402.57782579800045</v>
      </c>
      <c r="AE1321">
        <v>664.68104659327457</v>
      </c>
      <c r="AF1321">
        <v>628.80405728559322</v>
      </c>
    </row>
    <row r="1322" spans="4:32" x14ac:dyDescent="0.25">
      <c r="D1322">
        <v>2036</v>
      </c>
      <c r="E1322" t="s">
        <v>233</v>
      </c>
      <c r="F1322">
        <v>226.43628442512966</v>
      </c>
      <c r="G1322">
        <v>1180.4545424543569</v>
      </c>
      <c r="H1322">
        <v>367.97458414299155</v>
      </c>
      <c r="I1322">
        <v>1023.0842710188115</v>
      </c>
      <c r="J1322">
        <v>563.54598557309248</v>
      </c>
      <c r="K1322">
        <v>993.47323814458935</v>
      </c>
      <c r="L1322">
        <v>383.86664533232454</v>
      </c>
      <c r="M1322">
        <v>443.83508620989249</v>
      </c>
      <c r="N1322">
        <v>865.92989862638035</v>
      </c>
      <c r="O1322">
        <v>2101.3123796346358</v>
      </c>
      <c r="P1322">
        <v>207.47966227365396</v>
      </c>
      <c r="Q1322">
        <v>588.1426377728128</v>
      </c>
      <c r="R1322">
        <v>973.75263775031829</v>
      </c>
      <c r="S1322">
        <v>465.80209713798564</v>
      </c>
      <c r="T1322">
        <v>711.48627351995015</v>
      </c>
      <c r="U1322">
        <v>298.92028414888006</v>
      </c>
      <c r="V1322">
        <v>408.21796331920348</v>
      </c>
      <c r="W1322">
        <v>1154.0270666204885</v>
      </c>
      <c r="X1322">
        <v>191.38087412675424</v>
      </c>
      <c r="Y1322">
        <v>146.61916305952937</v>
      </c>
      <c r="Z1322">
        <v>1038.3368564783891</v>
      </c>
      <c r="AA1322">
        <v>416.56952806364075</v>
      </c>
      <c r="AB1322">
        <v>745.42541099134621</v>
      </c>
      <c r="AC1322">
        <v>2233.3104463630439</v>
      </c>
      <c r="AD1322">
        <v>349.69136633717147</v>
      </c>
      <c r="AE1322">
        <v>511.46502591374241</v>
      </c>
      <c r="AF1322">
        <v>420.63184360707601</v>
      </c>
    </row>
    <row r="1323" spans="4:32" x14ac:dyDescent="0.25">
      <c r="D1323">
        <v>2036</v>
      </c>
      <c r="E1323" t="s">
        <v>534</v>
      </c>
      <c r="F1323">
        <v>166.24660893514775</v>
      </c>
      <c r="G1323">
        <v>901.97111071296138</v>
      </c>
      <c r="H1323">
        <v>230.95956044400359</v>
      </c>
      <c r="I1323">
        <v>816.13063752845164</v>
      </c>
      <c r="J1323">
        <v>394.43563175557216</v>
      </c>
      <c r="K1323">
        <v>761.27940212783778</v>
      </c>
      <c r="L1323">
        <v>240.8731866515497</v>
      </c>
      <c r="M1323">
        <v>318.46839842419126</v>
      </c>
      <c r="N1323">
        <v>669.15395292721769</v>
      </c>
      <c r="O1323">
        <v>1454.768120276545</v>
      </c>
      <c r="P1323">
        <v>165.26192359781265</v>
      </c>
      <c r="Q1323">
        <v>455.24115036750817</v>
      </c>
      <c r="R1323">
        <v>750.29572511398942</v>
      </c>
      <c r="S1323">
        <v>359.71239377537682</v>
      </c>
      <c r="T1323">
        <v>478.41284804747272</v>
      </c>
      <c r="U1323">
        <v>229.31686428952233</v>
      </c>
      <c r="V1323">
        <v>294.51112680927179</v>
      </c>
      <c r="W1323">
        <v>909.45172450440964</v>
      </c>
      <c r="X1323">
        <v>148.59419035169091</v>
      </c>
      <c r="Y1323">
        <v>127.27731332924928</v>
      </c>
      <c r="Z1323">
        <v>757.75036055226064</v>
      </c>
      <c r="AA1323">
        <v>299.85607939733774</v>
      </c>
      <c r="AB1323">
        <v>466.02080035472079</v>
      </c>
      <c r="AC1323">
        <v>1789.2014065818014</v>
      </c>
      <c r="AD1323">
        <v>210.11138826716044</v>
      </c>
      <c r="AE1323">
        <v>316.38500102619616</v>
      </c>
      <c r="AF1323">
        <v>268.77853699706907</v>
      </c>
    </row>
    <row r="1324" spans="4:32" x14ac:dyDescent="0.25">
      <c r="D1324">
        <v>2036</v>
      </c>
      <c r="E1324" t="s">
        <v>535</v>
      </c>
      <c r="F1324">
        <v>48.558130352484355</v>
      </c>
      <c r="G1324">
        <v>437.25772042945425</v>
      </c>
      <c r="H1324">
        <v>166.31181807623426</v>
      </c>
      <c r="I1324">
        <v>434.53696908404288</v>
      </c>
      <c r="J1324">
        <v>261.65580045599427</v>
      </c>
      <c r="K1324">
        <v>439.7092092701065</v>
      </c>
      <c r="L1324">
        <v>68.382915835225973</v>
      </c>
      <c r="M1324">
        <v>164.85288582319737</v>
      </c>
      <c r="N1324">
        <v>280.30536663603903</v>
      </c>
      <c r="O1324">
        <v>794.88447262355521</v>
      </c>
      <c r="P1324">
        <v>116.48734922474479</v>
      </c>
      <c r="Q1324">
        <v>199.91414448647137</v>
      </c>
      <c r="R1324">
        <v>390.25524536447011</v>
      </c>
      <c r="S1324">
        <v>179.39382934519833</v>
      </c>
      <c r="T1324">
        <v>231.18643119876077</v>
      </c>
      <c r="U1324">
        <v>74.722586553384176</v>
      </c>
      <c r="V1324">
        <v>187.28341502195269</v>
      </c>
      <c r="W1324">
        <v>394.74838152577939</v>
      </c>
      <c r="X1324">
        <v>55.347375911760771</v>
      </c>
      <c r="Y1324">
        <v>26.454585404446252</v>
      </c>
      <c r="Z1324">
        <v>336.52011349356752</v>
      </c>
      <c r="AA1324">
        <v>180.16574377495894</v>
      </c>
      <c r="AB1324">
        <v>187.10628810794566</v>
      </c>
      <c r="AC1324">
        <v>841.27838540692346</v>
      </c>
      <c r="AD1324">
        <v>150.50047855887499</v>
      </c>
      <c r="AE1324">
        <v>120.27687323047996</v>
      </c>
      <c r="AF1324">
        <v>121.05862361679307</v>
      </c>
    </row>
    <row r="1325" spans="4:32" x14ac:dyDescent="0.25">
      <c r="D1325">
        <v>2037</v>
      </c>
      <c r="E1325" t="s">
        <v>181</v>
      </c>
      <c r="F1325">
        <v>699.21707335957478</v>
      </c>
      <c r="G1325">
        <v>6402.0172972080109</v>
      </c>
      <c r="H1325">
        <v>1043.6194638570705</v>
      </c>
      <c r="I1325">
        <v>4359.1828818042632</v>
      </c>
      <c r="J1325">
        <v>1483.9351871119975</v>
      </c>
      <c r="K1325">
        <v>4225.4610083463176</v>
      </c>
      <c r="L1325">
        <v>1272.968564458437</v>
      </c>
      <c r="M1325">
        <v>1775.5982810658768</v>
      </c>
      <c r="N1325">
        <v>3563.9398872327401</v>
      </c>
      <c r="O1325">
        <v>7701.3135726732762</v>
      </c>
      <c r="P1325">
        <v>944.19871856627788</v>
      </c>
      <c r="Q1325">
        <v>1124.6094823497378</v>
      </c>
      <c r="R1325">
        <v>3086.2913586067157</v>
      </c>
      <c r="S1325">
        <v>1034.1176681652855</v>
      </c>
      <c r="T1325">
        <v>1989.8222914859837</v>
      </c>
      <c r="U1325">
        <v>2671.4339076616061</v>
      </c>
      <c r="V1325">
        <v>974.78869601564691</v>
      </c>
      <c r="W1325">
        <v>3705.1101170635538</v>
      </c>
      <c r="X1325">
        <v>543.10463042473998</v>
      </c>
      <c r="Y1325">
        <v>682.68657069896767</v>
      </c>
      <c r="Z1325">
        <v>3544.7131440908365</v>
      </c>
      <c r="AA1325">
        <v>1741.5524063691234</v>
      </c>
      <c r="AB1325">
        <v>2818.7309888501286</v>
      </c>
      <c r="AC1325">
        <v>8864.2067503774142</v>
      </c>
      <c r="AD1325">
        <v>583.14734422383412</v>
      </c>
      <c r="AE1325">
        <v>1500.0925486603455</v>
      </c>
      <c r="AF1325">
        <v>1593.2616211647662</v>
      </c>
    </row>
    <row r="1326" spans="4:32" x14ac:dyDescent="0.25">
      <c r="D1326">
        <v>2037</v>
      </c>
      <c r="E1326" t="s">
        <v>533</v>
      </c>
      <c r="F1326">
        <v>200.92133449478624</v>
      </c>
      <c r="G1326">
        <v>1367.9566466321185</v>
      </c>
      <c r="H1326">
        <v>327.78434113193811</v>
      </c>
      <c r="I1326">
        <v>946.119842148987</v>
      </c>
      <c r="J1326">
        <v>358.52299903122179</v>
      </c>
      <c r="K1326">
        <v>1130.6828049294775</v>
      </c>
      <c r="L1326">
        <v>281.46640213218899</v>
      </c>
      <c r="M1326">
        <v>410.66852574938292</v>
      </c>
      <c r="N1326">
        <v>778.55083399773287</v>
      </c>
      <c r="O1326">
        <v>1761.7155194785389</v>
      </c>
      <c r="P1326">
        <v>260.7885390236753</v>
      </c>
      <c r="Q1326">
        <v>327.27906511086434</v>
      </c>
      <c r="R1326">
        <v>940.61837012303602</v>
      </c>
      <c r="S1326">
        <v>300.54961496370453</v>
      </c>
      <c r="T1326">
        <v>442.83090452744</v>
      </c>
      <c r="U1326">
        <v>419.45108335956877</v>
      </c>
      <c r="V1326">
        <v>174.40592605073974</v>
      </c>
      <c r="W1326">
        <v>1256.2110951519392</v>
      </c>
      <c r="X1326">
        <v>159.78228255261465</v>
      </c>
      <c r="Y1326">
        <v>164.67853168125873</v>
      </c>
      <c r="Z1326">
        <v>796.1256906644785</v>
      </c>
      <c r="AA1326">
        <v>367.63333517001411</v>
      </c>
      <c r="AB1326">
        <v>726.14762436773287</v>
      </c>
      <c r="AC1326">
        <v>2407.3028702387824</v>
      </c>
      <c r="AD1326">
        <v>185.15267376447991</v>
      </c>
      <c r="AE1326">
        <v>354.19872662669616</v>
      </c>
      <c r="AF1326">
        <v>448.1222617131549</v>
      </c>
    </row>
    <row r="1327" spans="4:32" x14ac:dyDescent="0.25">
      <c r="D1327">
        <v>2037</v>
      </c>
      <c r="E1327" t="s">
        <v>168</v>
      </c>
      <c r="F1327">
        <v>155.2192760631734</v>
      </c>
      <c r="G1327">
        <v>1469.3510892831182</v>
      </c>
      <c r="H1327">
        <v>264.55971075241479</v>
      </c>
      <c r="I1327">
        <v>793.9403983270704</v>
      </c>
      <c r="J1327">
        <v>283.55484194951441</v>
      </c>
      <c r="K1327">
        <v>1187.4041647583417</v>
      </c>
      <c r="L1327">
        <v>360.52693511099915</v>
      </c>
      <c r="M1327">
        <v>351.63751239232624</v>
      </c>
      <c r="N1327">
        <v>789.66731896821966</v>
      </c>
      <c r="O1327">
        <v>1909.5221138974341</v>
      </c>
      <c r="P1327">
        <v>241.11246104572029</v>
      </c>
      <c r="Q1327">
        <v>248.378877137503</v>
      </c>
      <c r="R1327">
        <v>1373.1917400243556</v>
      </c>
      <c r="S1327">
        <v>205.48130776473306</v>
      </c>
      <c r="T1327">
        <v>448.83962042683714</v>
      </c>
      <c r="U1327">
        <v>466.79875682217806</v>
      </c>
      <c r="V1327">
        <v>251.06866647735697</v>
      </c>
      <c r="W1327">
        <v>1374.1960446400042</v>
      </c>
      <c r="X1327">
        <v>85.750992051288705</v>
      </c>
      <c r="Y1327">
        <v>155.41579824364666</v>
      </c>
      <c r="Z1327">
        <v>932.26000995713196</v>
      </c>
      <c r="AA1327">
        <v>503.48009508960155</v>
      </c>
      <c r="AB1327">
        <v>567.42380190530207</v>
      </c>
      <c r="AC1327">
        <v>2122.7855372878284</v>
      </c>
      <c r="AD1327">
        <v>208.40385924517281</v>
      </c>
      <c r="AE1327">
        <v>394.32447740642408</v>
      </c>
      <c r="AF1327">
        <v>386.17598619003019</v>
      </c>
    </row>
    <row r="1328" spans="4:32" x14ac:dyDescent="0.25">
      <c r="D1328">
        <v>2037</v>
      </c>
      <c r="E1328" t="s">
        <v>226</v>
      </c>
      <c r="F1328">
        <v>129.2371045695337</v>
      </c>
      <c r="G1328">
        <v>2008.0775811914582</v>
      </c>
      <c r="H1328">
        <v>298.11928890501338</v>
      </c>
      <c r="I1328">
        <v>870.02175933459216</v>
      </c>
      <c r="J1328">
        <v>324.73902763373582</v>
      </c>
      <c r="K1328">
        <v>1407.4017060311191</v>
      </c>
      <c r="L1328">
        <v>376.24398272389232</v>
      </c>
      <c r="M1328">
        <v>370.4514681761566</v>
      </c>
      <c r="N1328">
        <v>1045.4979284097012</v>
      </c>
      <c r="O1328">
        <v>2098.1623770493725</v>
      </c>
      <c r="P1328">
        <v>183.03872707301022</v>
      </c>
      <c r="Q1328">
        <v>224.34508938314377</v>
      </c>
      <c r="R1328">
        <v>1142.4303425316439</v>
      </c>
      <c r="S1328">
        <v>175.66844093761333</v>
      </c>
      <c r="T1328">
        <v>453.71552757572374</v>
      </c>
      <c r="U1328">
        <v>686.18815583529852</v>
      </c>
      <c r="V1328">
        <v>262.45562340899772</v>
      </c>
      <c r="W1328">
        <v>1084.1844783873576</v>
      </c>
      <c r="X1328">
        <v>107.12590578967068</v>
      </c>
      <c r="Y1328">
        <v>155.71578804944843</v>
      </c>
      <c r="Z1328">
        <v>1052.8855093488075</v>
      </c>
      <c r="AA1328">
        <v>488.03767927284935</v>
      </c>
      <c r="AB1328">
        <v>725.20085494354259</v>
      </c>
      <c r="AC1328">
        <v>2399.8860758617957</v>
      </c>
      <c r="AD1328">
        <v>162.68811240373682</v>
      </c>
      <c r="AE1328">
        <v>398.18630377836774</v>
      </c>
      <c r="AF1328">
        <v>351.38705944457411</v>
      </c>
    </row>
    <row r="1329" spans="4:32" x14ac:dyDescent="0.25">
      <c r="D1329">
        <v>2037</v>
      </c>
      <c r="E1329" t="s">
        <v>227</v>
      </c>
      <c r="F1329">
        <v>124.53109501652185</v>
      </c>
      <c r="G1329">
        <v>1900.6284923265555</v>
      </c>
      <c r="H1329">
        <v>273.10679516590255</v>
      </c>
      <c r="I1329">
        <v>1055.1142618648289</v>
      </c>
      <c r="J1329">
        <v>330.99133126284005</v>
      </c>
      <c r="K1329">
        <v>1289.7755582419102</v>
      </c>
      <c r="L1329">
        <v>399.52169857831478</v>
      </c>
      <c r="M1329">
        <v>415.91927926306869</v>
      </c>
      <c r="N1329">
        <v>993.02130198772272</v>
      </c>
      <c r="O1329">
        <v>2066.8205884366016</v>
      </c>
      <c r="P1329">
        <v>165.06466013701325</v>
      </c>
      <c r="Q1329">
        <v>243.58767468577159</v>
      </c>
      <c r="R1329">
        <v>945.47052563040108</v>
      </c>
      <c r="S1329">
        <v>187.2123516979882</v>
      </c>
      <c r="T1329">
        <v>426.65213020785188</v>
      </c>
      <c r="U1329">
        <v>727.93356787318294</v>
      </c>
      <c r="V1329">
        <v>327.29097897890375</v>
      </c>
      <c r="W1329">
        <v>985.11773918251367</v>
      </c>
      <c r="X1329">
        <v>138.81484694290342</v>
      </c>
      <c r="Y1329">
        <v>131.04275486246834</v>
      </c>
      <c r="Z1329">
        <v>914.58860127792298</v>
      </c>
      <c r="AA1329">
        <v>447.54543774103757</v>
      </c>
      <c r="AB1329">
        <v>836.12835628229516</v>
      </c>
      <c r="AC1329">
        <v>2297.3513210195274</v>
      </c>
      <c r="AD1329">
        <v>144.21148425830427</v>
      </c>
      <c r="AE1329">
        <v>341.62727721750366</v>
      </c>
      <c r="AF1329">
        <v>365.27376051981969</v>
      </c>
    </row>
    <row r="1330" spans="4:32" x14ac:dyDescent="0.25">
      <c r="D1330">
        <v>2037</v>
      </c>
      <c r="E1330" t="s">
        <v>228</v>
      </c>
      <c r="F1330">
        <v>180.53126788209607</v>
      </c>
      <c r="G1330">
        <v>1983.6239100329433</v>
      </c>
      <c r="H1330">
        <v>309.91590201811556</v>
      </c>
      <c r="I1330">
        <v>1168.9654800270482</v>
      </c>
      <c r="J1330">
        <v>427.4185590875021</v>
      </c>
      <c r="K1330">
        <v>1336.8741497606979</v>
      </c>
      <c r="L1330">
        <v>475.4507516444832</v>
      </c>
      <c r="M1330">
        <v>525.21410029410936</v>
      </c>
      <c r="N1330">
        <v>1113.9123821442711</v>
      </c>
      <c r="O1330">
        <v>2171.3282797160296</v>
      </c>
      <c r="P1330">
        <v>210.78616290622179</v>
      </c>
      <c r="Q1330">
        <v>273.27337353287948</v>
      </c>
      <c r="R1330">
        <v>934.88924827809535</v>
      </c>
      <c r="S1330">
        <v>286.41210028244723</v>
      </c>
      <c r="T1330">
        <v>557.0943089295622</v>
      </c>
      <c r="U1330">
        <v>840.34378078753343</v>
      </c>
      <c r="V1330">
        <v>270.92254631532535</v>
      </c>
      <c r="W1330">
        <v>1038.9064634502622</v>
      </c>
      <c r="X1330">
        <v>157.69823485959307</v>
      </c>
      <c r="Y1330">
        <v>164.02759417509765</v>
      </c>
      <c r="Z1330">
        <v>991.43931469377014</v>
      </c>
      <c r="AA1330">
        <v>549.05227323795259</v>
      </c>
      <c r="AB1330">
        <v>802.44595178661348</v>
      </c>
      <c r="AC1330">
        <v>2650.9095264125053</v>
      </c>
      <c r="AD1330">
        <v>160.55180058010612</v>
      </c>
      <c r="AE1330">
        <v>423.21867344625963</v>
      </c>
      <c r="AF1330">
        <v>416.06305873096966</v>
      </c>
    </row>
    <row r="1331" spans="4:32" x14ac:dyDescent="0.25">
      <c r="D1331">
        <v>2037</v>
      </c>
      <c r="E1331" t="s">
        <v>229</v>
      </c>
      <c r="F1331">
        <v>261.70509559291742</v>
      </c>
      <c r="G1331">
        <v>2038.0677720804629</v>
      </c>
      <c r="H1331">
        <v>363.92830504744751</v>
      </c>
      <c r="I1331">
        <v>1307.4516131546659</v>
      </c>
      <c r="J1331">
        <v>501.75236410563627</v>
      </c>
      <c r="K1331">
        <v>1630.2055650926329</v>
      </c>
      <c r="L1331">
        <v>485.63281992933241</v>
      </c>
      <c r="M1331">
        <v>572.74036279192796</v>
      </c>
      <c r="N1331">
        <v>1234.6802224400301</v>
      </c>
      <c r="O1331">
        <v>2575.3359212485707</v>
      </c>
      <c r="P1331">
        <v>282.30469661141876</v>
      </c>
      <c r="Q1331">
        <v>406.52959093013345</v>
      </c>
      <c r="R1331">
        <v>1068.4704980933209</v>
      </c>
      <c r="S1331">
        <v>352.1960710583059</v>
      </c>
      <c r="T1331">
        <v>625.13087942863763</v>
      </c>
      <c r="U1331">
        <v>875.92170801822203</v>
      </c>
      <c r="V1331">
        <v>372.03419757976832</v>
      </c>
      <c r="W1331">
        <v>1237.6479656833692</v>
      </c>
      <c r="X1331">
        <v>170.75131472544243</v>
      </c>
      <c r="Y1331">
        <v>208.242890963647</v>
      </c>
      <c r="Z1331">
        <v>1123.9789400546724</v>
      </c>
      <c r="AA1331">
        <v>612.68877775005319</v>
      </c>
      <c r="AB1331">
        <v>983.23425466285767</v>
      </c>
      <c r="AC1331">
        <v>3410.208078044137</v>
      </c>
      <c r="AD1331">
        <v>192.8237115835569</v>
      </c>
      <c r="AE1331">
        <v>492.60312646162004</v>
      </c>
      <c r="AF1331">
        <v>614.85779876456593</v>
      </c>
    </row>
    <row r="1332" spans="4:32" x14ac:dyDescent="0.25">
      <c r="D1332">
        <v>2037</v>
      </c>
      <c r="E1332" t="s">
        <v>174</v>
      </c>
      <c r="F1332">
        <v>280.0369253948881</v>
      </c>
      <c r="G1332">
        <v>2083.4492577028586</v>
      </c>
      <c r="H1332">
        <v>459.94603332147904</v>
      </c>
      <c r="I1332">
        <v>1422.7371163227244</v>
      </c>
      <c r="J1332">
        <v>577.08524941556811</v>
      </c>
      <c r="K1332">
        <v>1710.0446871470626</v>
      </c>
      <c r="L1332">
        <v>514.00087656645076</v>
      </c>
      <c r="M1332">
        <v>654.44834625626174</v>
      </c>
      <c r="N1332">
        <v>1380.3593061669469</v>
      </c>
      <c r="O1332">
        <v>2862.5842467655848</v>
      </c>
      <c r="P1332">
        <v>349.5200915853116</v>
      </c>
      <c r="Q1332">
        <v>454.23825704115603</v>
      </c>
      <c r="R1332">
        <v>1209.273297658649</v>
      </c>
      <c r="S1332">
        <v>490.91572319234496</v>
      </c>
      <c r="T1332">
        <v>787.42628003128107</v>
      </c>
      <c r="U1332">
        <v>723.58965892027652</v>
      </c>
      <c r="V1332">
        <v>397.97792753571883</v>
      </c>
      <c r="W1332">
        <v>1334.4188487687622</v>
      </c>
      <c r="X1332">
        <v>230.17530637230962</v>
      </c>
      <c r="Y1332">
        <v>262.70190722643468</v>
      </c>
      <c r="Z1332">
        <v>1181.1693967175986</v>
      </c>
      <c r="AA1332">
        <v>547.10287971115838</v>
      </c>
      <c r="AB1332">
        <v>930.58549831049345</v>
      </c>
      <c r="AC1332">
        <v>3911.0827430025083</v>
      </c>
      <c r="AD1332">
        <v>298.95030373530079</v>
      </c>
      <c r="AE1332">
        <v>599.47140763344976</v>
      </c>
      <c r="AF1332">
        <v>664.51751782028873</v>
      </c>
    </row>
    <row r="1333" spans="4:32" x14ac:dyDescent="0.25">
      <c r="D1333">
        <v>2037</v>
      </c>
      <c r="E1333" t="s">
        <v>175</v>
      </c>
      <c r="F1333">
        <v>284.96014208787074</v>
      </c>
      <c r="G1333">
        <v>2013.0088742703015</v>
      </c>
      <c r="H1333">
        <v>466.99704795819014</v>
      </c>
      <c r="I1333">
        <v>1393.5614516634846</v>
      </c>
      <c r="J1333">
        <v>556.29173021778138</v>
      </c>
      <c r="K1333">
        <v>1653.1264183996429</v>
      </c>
      <c r="L1333">
        <v>562.53173315757363</v>
      </c>
      <c r="M1333">
        <v>626.24646273278154</v>
      </c>
      <c r="N1333">
        <v>1245.8971672439043</v>
      </c>
      <c r="O1333">
        <v>2880.9182601996749</v>
      </c>
      <c r="P1333">
        <v>362.17303019167599</v>
      </c>
      <c r="Q1333">
        <v>563.02469679878425</v>
      </c>
      <c r="R1333">
        <v>1191.5651179012323</v>
      </c>
      <c r="S1333">
        <v>496.07259736479193</v>
      </c>
      <c r="T1333">
        <v>819.15906698513891</v>
      </c>
      <c r="U1333">
        <v>610.29549702936754</v>
      </c>
      <c r="V1333">
        <v>402.0352553022874</v>
      </c>
      <c r="W1333">
        <v>1309.5171107268002</v>
      </c>
      <c r="X1333">
        <v>276.15948759549582</v>
      </c>
      <c r="Y1333">
        <v>290.65060350401041</v>
      </c>
      <c r="Z1333">
        <v>1231.4192383553113</v>
      </c>
      <c r="AA1333">
        <v>548.43688247070463</v>
      </c>
      <c r="AB1333">
        <v>990.71251080641355</v>
      </c>
      <c r="AC1333">
        <v>3742.4377968596682</v>
      </c>
      <c r="AD1333">
        <v>308.28069842227495</v>
      </c>
      <c r="AE1333">
        <v>623.53920541828302</v>
      </c>
      <c r="AF1333">
        <v>582.71018039578132</v>
      </c>
    </row>
    <row r="1334" spans="4:32" x14ac:dyDescent="0.25">
      <c r="D1334">
        <v>2037</v>
      </c>
      <c r="E1334" t="s">
        <v>177</v>
      </c>
      <c r="F1334">
        <v>323.48913221537453</v>
      </c>
      <c r="G1334">
        <v>1935.2571628407175</v>
      </c>
      <c r="H1334">
        <v>525.09851807827806</v>
      </c>
      <c r="I1334">
        <v>1247.9013077383697</v>
      </c>
      <c r="J1334">
        <v>719.54809726475639</v>
      </c>
      <c r="K1334">
        <v>1562.4514896964811</v>
      </c>
      <c r="L1334">
        <v>594.65244749944782</v>
      </c>
      <c r="M1334">
        <v>669.03365406953094</v>
      </c>
      <c r="N1334">
        <v>1211.0545842823503</v>
      </c>
      <c r="O1334">
        <v>2970.4696289916569</v>
      </c>
      <c r="P1334">
        <v>383.58710774479238</v>
      </c>
      <c r="Q1334">
        <v>624.05875254822899</v>
      </c>
      <c r="R1334">
        <v>1161.6727586719528</v>
      </c>
      <c r="S1334">
        <v>487.63516130822512</v>
      </c>
      <c r="T1334">
        <v>905.06992671583487</v>
      </c>
      <c r="U1334">
        <v>568.09947337254607</v>
      </c>
      <c r="V1334">
        <v>409.03969133292702</v>
      </c>
      <c r="W1334">
        <v>1426.8710888356522</v>
      </c>
      <c r="X1334">
        <v>270.08299051338082</v>
      </c>
      <c r="Y1334">
        <v>268.39326906225875</v>
      </c>
      <c r="Z1334">
        <v>1271.562822581112</v>
      </c>
      <c r="AA1334">
        <v>586.01847748072203</v>
      </c>
      <c r="AB1334">
        <v>1003.9842785369939</v>
      </c>
      <c r="AC1334">
        <v>3642.0589607105449</v>
      </c>
      <c r="AD1334">
        <v>362.4604622084268</v>
      </c>
      <c r="AE1334">
        <v>620.77087619065469</v>
      </c>
      <c r="AF1334">
        <v>581.17571233449053</v>
      </c>
    </row>
    <row r="1335" spans="4:32" x14ac:dyDescent="0.25">
      <c r="D1335">
        <v>2037</v>
      </c>
      <c r="E1335" t="s">
        <v>178</v>
      </c>
      <c r="F1335">
        <v>343.11159107778337</v>
      </c>
      <c r="G1335">
        <v>1903.9891743095095</v>
      </c>
      <c r="H1335">
        <v>503.82820468382323</v>
      </c>
      <c r="I1335">
        <v>1186.1237618133493</v>
      </c>
      <c r="J1335">
        <v>746.48564247044965</v>
      </c>
      <c r="K1335">
        <v>1497.1152553654281</v>
      </c>
      <c r="L1335">
        <v>593.06259826511462</v>
      </c>
      <c r="M1335">
        <v>617.30802941454544</v>
      </c>
      <c r="N1335">
        <v>1334.2681654224796</v>
      </c>
      <c r="O1335">
        <v>3144.799766176001</v>
      </c>
      <c r="P1335">
        <v>441.5604518552949</v>
      </c>
      <c r="Q1335">
        <v>672.15708517095652</v>
      </c>
      <c r="R1335">
        <v>1184.6814255953386</v>
      </c>
      <c r="S1335">
        <v>530.90420419083489</v>
      </c>
      <c r="T1335">
        <v>968.88162580462006</v>
      </c>
      <c r="U1335">
        <v>534.94022262000408</v>
      </c>
      <c r="V1335">
        <v>415.29747462113028</v>
      </c>
      <c r="W1335">
        <v>1574.1785720874834</v>
      </c>
      <c r="X1335">
        <v>320.77643225825739</v>
      </c>
      <c r="Y1335">
        <v>295.3867715900497</v>
      </c>
      <c r="Z1335">
        <v>1297.9271792236962</v>
      </c>
      <c r="AA1335">
        <v>593.22038275601369</v>
      </c>
      <c r="AB1335">
        <v>995.7653018463817</v>
      </c>
      <c r="AC1335">
        <v>3363.9181409856346</v>
      </c>
      <c r="AD1335">
        <v>371.36780242997986</v>
      </c>
      <c r="AE1335">
        <v>689.70692664967748</v>
      </c>
      <c r="AF1335">
        <v>640.36845664681891</v>
      </c>
    </row>
    <row r="1336" spans="4:32" x14ac:dyDescent="0.25">
      <c r="D1336">
        <v>2037</v>
      </c>
      <c r="E1336" t="s">
        <v>230</v>
      </c>
      <c r="F1336">
        <v>488.80824347716714</v>
      </c>
      <c r="G1336">
        <v>2028.8218478402246</v>
      </c>
      <c r="H1336">
        <v>608.56008051916126</v>
      </c>
      <c r="I1336">
        <v>1354.3971985052347</v>
      </c>
      <c r="J1336">
        <v>901.37299237348873</v>
      </c>
      <c r="K1336">
        <v>1754.3532337893598</v>
      </c>
      <c r="L1336">
        <v>673.69569745798424</v>
      </c>
      <c r="M1336">
        <v>677.25851724077836</v>
      </c>
      <c r="N1336">
        <v>1381.2255388839033</v>
      </c>
      <c r="O1336">
        <v>4010.5654766241546</v>
      </c>
      <c r="P1336">
        <v>511.35375968030331</v>
      </c>
      <c r="Q1336">
        <v>851.67851265918443</v>
      </c>
      <c r="R1336">
        <v>1349.6572451953587</v>
      </c>
      <c r="S1336">
        <v>671.20875938011534</v>
      </c>
      <c r="T1336">
        <v>1203.5144469127445</v>
      </c>
      <c r="U1336">
        <v>630.67515962379503</v>
      </c>
      <c r="V1336">
        <v>551.69071498286507</v>
      </c>
      <c r="W1336">
        <v>1956.9603424155539</v>
      </c>
      <c r="X1336">
        <v>304.78121498234339</v>
      </c>
      <c r="Y1336">
        <v>309.46416305358866</v>
      </c>
      <c r="Z1336">
        <v>1649.4924935157846</v>
      </c>
      <c r="AA1336">
        <v>661.66599526888206</v>
      </c>
      <c r="AB1336">
        <v>1202.9193117945745</v>
      </c>
      <c r="AC1336">
        <v>3865.3780667595202</v>
      </c>
      <c r="AD1336">
        <v>501.92038139795164</v>
      </c>
      <c r="AE1336">
        <v>836.32725687364575</v>
      </c>
      <c r="AF1336">
        <v>724.01115825328907</v>
      </c>
    </row>
    <row r="1337" spans="4:32" x14ac:dyDescent="0.25">
      <c r="D1337">
        <v>2037</v>
      </c>
      <c r="E1337" t="s">
        <v>231</v>
      </c>
      <c r="F1337">
        <v>519.12243293329436</v>
      </c>
      <c r="G1337">
        <v>1935.3185168776986</v>
      </c>
      <c r="H1337">
        <v>571.96693822392376</v>
      </c>
      <c r="I1337">
        <v>1415.6899733174823</v>
      </c>
      <c r="J1337">
        <v>1035.0530992173019</v>
      </c>
      <c r="K1337">
        <v>1741.3544444137217</v>
      </c>
      <c r="L1337">
        <v>576.10448161124111</v>
      </c>
      <c r="M1337">
        <v>704.22694582685381</v>
      </c>
      <c r="N1337">
        <v>1398.7509012004937</v>
      </c>
      <c r="O1337">
        <v>3818.1129721783391</v>
      </c>
      <c r="P1337">
        <v>467.17255510762351</v>
      </c>
      <c r="Q1337">
        <v>773.34178679284867</v>
      </c>
      <c r="R1337">
        <v>1396.0136177797438</v>
      </c>
      <c r="S1337">
        <v>656.50393414759662</v>
      </c>
      <c r="T1337">
        <v>1245.0811100091939</v>
      </c>
      <c r="U1337">
        <v>642.37415967420395</v>
      </c>
      <c r="V1337">
        <v>553.46067668747344</v>
      </c>
      <c r="W1337">
        <v>1997.7723547138571</v>
      </c>
      <c r="X1337">
        <v>307.78131065249391</v>
      </c>
      <c r="Y1337">
        <v>284.65504658408906</v>
      </c>
      <c r="Z1337">
        <v>1786.4951556915141</v>
      </c>
      <c r="AA1337">
        <v>730.99156938923579</v>
      </c>
      <c r="AB1337">
        <v>1151.6365767627617</v>
      </c>
      <c r="AC1337">
        <v>3803.0406077972953</v>
      </c>
      <c r="AD1337">
        <v>539.0304729526996</v>
      </c>
      <c r="AE1337">
        <v>798.55289415221819</v>
      </c>
      <c r="AF1337">
        <v>727.53540401710052</v>
      </c>
    </row>
    <row r="1338" spans="4:32" x14ac:dyDescent="0.25">
      <c r="D1338">
        <v>2037</v>
      </c>
      <c r="E1338" t="s">
        <v>232</v>
      </c>
      <c r="F1338">
        <v>334.88286880858266</v>
      </c>
      <c r="G1338">
        <v>1617.7021127092289</v>
      </c>
      <c r="H1338">
        <v>466.49214683729173</v>
      </c>
      <c r="I1338">
        <v>1315.4636162599604</v>
      </c>
      <c r="J1338">
        <v>834.71124656105201</v>
      </c>
      <c r="K1338">
        <v>1474.5435065073443</v>
      </c>
      <c r="L1338">
        <v>525.00171573157422</v>
      </c>
      <c r="M1338">
        <v>607.15275045552391</v>
      </c>
      <c r="N1338">
        <v>1201.9602534458645</v>
      </c>
      <c r="O1338">
        <v>3022.2325559494816</v>
      </c>
      <c r="P1338">
        <v>325.25531334763554</v>
      </c>
      <c r="Q1338">
        <v>817.58505651567452</v>
      </c>
      <c r="R1338">
        <v>1148.9348229569046</v>
      </c>
      <c r="S1338">
        <v>641.54373483697952</v>
      </c>
      <c r="T1338">
        <v>910.23069820541411</v>
      </c>
      <c r="U1338">
        <v>446.19798745531455</v>
      </c>
      <c r="V1338">
        <v>535.13036708845675</v>
      </c>
      <c r="W1338">
        <v>1577.4987307952297</v>
      </c>
      <c r="X1338">
        <v>281.80724358208641</v>
      </c>
      <c r="Y1338">
        <v>225.11641831982163</v>
      </c>
      <c r="Z1338">
        <v>1444.9280182655177</v>
      </c>
      <c r="AA1338">
        <v>604.15552316408252</v>
      </c>
      <c r="AB1338">
        <v>898.19768504888975</v>
      </c>
      <c r="AC1338">
        <v>3092.7230441667457</v>
      </c>
      <c r="AD1338">
        <v>414.97331466570859</v>
      </c>
      <c r="AE1338">
        <v>685.14677020160275</v>
      </c>
      <c r="AF1338">
        <v>652.75514608808066</v>
      </c>
    </row>
    <row r="1339" spans="4:32" x14ac:dyDescent="0.25">
      <c r="D1339">
        <v>2037</v>
      </c>
      <c r="E1339" t="s">
        <v>233</v>
      </c>
      <c r="F1339">
        <v>230.06838752450517</v>
      </c>
      <c r="G1339">
        <v>1199.3893726791393</v>
      </c>
      <c r="H1339">
        <v>373.87700226008042</v>
      </c>
      <c r="I1339">
        <v>1039.4948368480632</v>
      </c>
      <c r="J1339">
        <v>572.58542519310367</v>
      </c>
      <c r="K1339">
        <v>1009.4088344937896</v>
      </c>
      <c r="L1339">
        <v>389.30110998081955</v>
      </c>
      <c r="M1339">
        <v>450.67708091115992</v>
      </c>
      <c r="N1339">
        <v>878.18901381490093</v>
      </c>
      <c r="O1339">
        <v>2120.986939803006</v>
      </c>
      <c r="P1339">
        <v>210.67809068547575</v>
      </c>
      <c r="Q1339">
        <v>597.20922339495087</v>
      </c>
      <c r="R1339">
        <v>988.763642050871</v>
      </c>
      <c r="S1339">
        <v>472.39653575585447</v>
      </c>
      <c r="T1339">
        <v>722.45427822417025</v>
      </c>
      <c r="U1339">
        <v>303.15214887762937</v>
      </c>
      <c r="V1339">
        <v>414.51089785451268</v>
      </c>
      <c r="W1339">
        <v>1164.8322068643681</v>
      </c>
      <c r="X1339">
        <v>194.3311296774836</v>
      </c>
      <c r="Y1339">
        <v>148.69487520625452</v>
      </c>
      <c r="Z1339">
        <v>1048.0587908065791</v>
      </c>
      <c r="AA1339">
        <v>422.99120717887195</v>
      </c>
      <c r="AB1339">
        <v>755.97852388453668</v>
      </c>
      <c r="AC1339">
        <v>2264.9277979028407</v>
      </c>
      <c r="AD1339">
        <v>355.08207687335118</v>
      </c>
      <c r="AE1339">
        <v>519.34957832051293</v>
      </c>
      <c r="AF1339">
        <v>426.58679934993552</v>
      </c>
    </row>
    <row r="1340" spans="4:32" x14ac:dyDescent="0.25">
      <c r="D1340">
        <v>2037</v>
      </c>
      <c r="E1340" t="s">
        <v>534</v>
      </c>
      <c r="F1340">
        <v>161.31149690115143</v>
      </c>
      <c r="G1340">
        <v>875.19565639657878</v>
      </c>
      <c r="H1340">
        <v>224.10341274021289</v>
      </c>
      <c r="I1340">
        <v>791.90339971362835</v>
      </c>
      <c r="J1340">
        <v>382.72661678448651</v>
      </c>
      <c r="K1340">
        <v>738.68045010867081</v>
      </c>
      <c r="L1340">
        <v>233.67825148530576</v>
      </c>
      <c r="M1340">
        <v>310.98458775909313</v>
      </c>
      <c r="N1340">
        <v>649.16617689255293</v>
      </c>
      <c r="O1340">
        <v>1432.454640376114</v>
      </c>
      <c r="P1340">
        <v>161.37837046514494</v>
      </c>
      <c r="Q1340">
        <v>444.54326450765603</v>
      </c>
      <c r="R1340">
        <v>732.66423898422124</v>
      </c>
      <c r="S1340">
        <v>348.96770530387738</v>
      </c>
      <c r="T1340">
        <v>467.17044160383955</v>
      </c>
      <c r="U1340">
        <v>222.46711901888634</v>
      </c>
      <c r="V1340">
        <v>287.59029723022655</v>
      </c>
      <c r="W1340">
        <v>895.50239987164014</v>
      </c>
      <c r="X1340">
        <v>145.10231865569804</v>
      </c>
      <c r="Y1340">
        <v>123.4755119321415</v>
      </c>
      <c r="Z1340">
        <v>746.1278571415362</v>
      </c>
      <c r="AA1340">
        <v>292.80964673371352</v>
      </c>
      <c r="AB1340">
        <v>452.1006563516284</v>
      </c>
      <c r="AC1340">
        <v>1735.7575662828351</v>
      </c>
      <c r="AD1340">
        <v>205.17390041545244</v>
      </c>
      <c r="AE1340">
        <v>308.9501489131676</v>
      </c>
      <c r="AF1340">
        <v>260.75006286653274</v>
      </c>
    </row>
    <row r="1341" spans="4:32" x14ac:dyDescent="0.25">
      <c r="D1341">
        <v>2037</v>
      </c>
      <c r="E1341" t="s">
        <v>535</v>
      </c>
      <c r="F1341">
        <v>53.884690282301314</v>
      </c>
      <c r="G1341">
        <v>485.22248834238263</v>
      </c>
      <c r="H1341">
        <v>184.55531014624052</v>
      </c>
      <c r="I1341">
        <v>482.20328553291648</v>
      </c>
      <c r="J1341">
        <v>290.3580031972449</v>
      </c>
      <c r="K1341">
        <v>487.94289203070764</v>
      </c>
      <c r="L1341">
        <v>76.527148292145085</v>
      </c>
      <c r="M1341">
        <v>182.13322822985225</v>
      </c>
      <c r="N1341">
        <v>313.68902740748962</v>
      </c>
      <c r="O1341">
        <v>872.92082315949597</v>
      </c>
      <c r="P1341">
        <v>128.69788027244527</v>
      </c>
      <c r="Q1341">
        <v>220.86970647987621</v>
      </c>
      <c r="R1341">
        <v>431.16289603868239</v>
      </c>
      <c r="S1341">
        <v>200.75918105153136</v>
      </c>
      <c r="T1341">
        <v>255.42004209940168</v>
      </c>
      <c r="U1341">
        <v>83.621857771057719</v>
      </c>
      <c r="V1341">
        <v>206.91498848520351</v>
      </c>
      <c r="W1341">
        <v>433.50209245507773</v>
      </c>
      <c r="X1341">
        <v>61.149043272869747</v>
      </c>
      <c r="Y1341">
        <v>29.605259669410021</v>
      </c>
      <c r="Z1341">
        <v>369.5573691494788</v>
      </c>
      <c r="AA1341">
        <v>199.05122295134379</v>
      </c>
      <c r="AB1341">
        <v>209.39017416179857</v>
      </c>
      <c r="AC1341">
        <v>941.47251500860591</v>
      </c>
      <c r="AD1341">
        <v>166.27636133384806</v>
      </c>
      <c r="AE1341">
        <v>132.8846328256235</v>
      </c>
      <c r="AF1341">
        <v>135.47639974709901</v>
      </c>
    </row>
    <row r="1342" spans="4:32" x14ac:dyDescent="0.25">
      <c r="D1342">
        <v>2038</v>
      </c>
      <c r="E1342" t="s">
        <v>181</v>
      </c>
      <c r="F1342">
        <v>700.19873234689214</v>
      </c>
      <c r="G1342">
        <v>6411.0053469227705</v>
      </c>
      <c r="H1342">
        <v>1045.0846432199144</v>
      </c>
      <c r="I1342">
        <v>4365.3029140751023</v>
      </c>
      <c r="J1342">
        <v>1486.0185434379889</v>
      </c>
      <c r="K1342">
        <v>4231.3933030977487</v>
      </c>
      <c r="L1342">
        <v>1274.6285858795648</v>
      </c>
      <c r="M1342">
        <v>1775.5736686244695</v>
      </c>
      <c r="N1342">
        <v>3568.5874619817168</v>
      </c>
      <c r="O1342">
        <v>7712.3830081101887</v>
      </c>
      <c r="P1342">
        <v>944.18563056327332</v>
      </c>
      <c r="Q1342">
        <v>1124.5938935843703</v>
      </c>
      <c r="R1342">
        <v>3086.2485780036709</v>
      </c>
      <c r="S1342">
        <v>1035.4662148058317</v>
      </c>
      <c r="T1342">
        <v>1989.7947095801651</v>
      </c>
      <c r="U1342">
        <v>2674.9176052450825</v>
      </c>
      <c r="V1342">
        <v>974.77518398991401</v>
      </c>
      <c r="W1342">
        <v>3710.4356341770267</v>
      </c>
      <c r="X1342">
        <v>543.09710218423822</v>
      </c>
      <c r="Y1342">
        <v>683.57683174933277</v>
      </c>
      <c r="Z1342">
        <v>3549.8081156071403</v>
      </c>
      <c r="AA1342">
        <v>1741.5282658543367</v>
      </c>
      <c r="AB1342">
        <v>2822.4067699750758</v>
      </c>
      <c r="AC1342">
        <v>8875.7661662952705</v>
      </c>
      <c r="AD1342">
        <v>583.13926093157454</v>
      </c>
      <c r="AE1342">
        <v>1500.07175513945</v>
      </c>
      <c r="AF1342">
        <v>1595.3393224485519</v>
      </c>
    </row>
    <row r="1343" spans="4:32" x14ac:dyDescent="0.25">
      <c r="D1343">
        <v>2038</v>
      </c>
      <c r="E1343" t="s">
        <v>533</v>
      </c>
      <c r="F1343">
        <v>200.95449888578656</v>
      </c>
      <c r="G1343">
        <v>1368.1824437044625</v>
      </c>
      <c r="H1343">
        <v>327.83844573004069</v>
      </c>
      <c r="I1343">
        <v>946.27601017592701</v>
      </c>
      <c r="J1343">
        <v>358.5821774004695</v>
      </c>
      <c r="K1343">
        <v>1130.8694372088933</v>
      </c>
      <c r="L1343">
        <v>282.74138874247569</v>
      </c>
      <c r="M1343">
        <v>410.47718085128582</v>
      </c>
      <c r="N1343">
        <v>782.0775138474595</v>
      </c>
      <c r="O1343">
        <v>1766.3502304713618</v>
      </c>
      <c r="P1343">
        <v>260.66702847856271</v>
      </c>
      <c r="Q1343">
        <v>327.12657429299929</v>
      </c>
      <c r="R1343">
        <v>940.18010296864179</v>
      </c>
      <c r="S1343">
        <v>301.91104471838469</v>
      </c>
      <c r="T1343">
        <v>442.62457404680134</v>
      </c>
      <c r="U1343">
        <v>421.3511130288382</v>
      </c>
      <c r="V1343">
        <v>174.32466420071893</v>
      </c>
      <c r="W1343">
        <v>1259.5159280308196</v>
      </c>
      <c r="X1343">
        <v>159.70783437201214</v>
      </c>
      <c r="Y1343">
        <v>165.42449255369235</v>
      </c>
      <c r="Z1343">
        <v>798.22013352394958</v>
      </c>
      <c r="AA1343">
        <v>367.46204187957545</v>
      </c>
      <c r="AB1343">
        <v>729.43692813950429</v>
      </c>
      <c r="AC1343">
        <v>2418.2074716519833</v>
      </c>
      <c r="AD1343">
        <v>185.06640462703086</v>
      </c>
      <c r="AE1343">
        <v>354.0336929925046</v>
      </c>
      <c r="AF1343">
        <v>450.15216609651117</v>
      </c>
    </row>
    <row r="1344" spans="4:32" x14ac:dyDescent="0.25">
      <c r="D1344">
        <v>2038</v>
      </c>
      <c r="E1344" t="s">
        <v>168</v>
      </c>
      <c r="F1344">
        <v>154.63654410960297</v>
      </c>
      <c r="G1344">
        <v>1463.8347780848217</v>
      </c>
      <c r="H1344">
        <v>263.56648748148524</v>
      </c>
      <c r="I1344">
        <v>790.95974765616199</v>
      </c>
      <c r="J1344">
        <v>282.49030620895121</v>
      </c>
      <c r="K1344">
        <v>1182.9463527767573</v>
      </c>
      <c r="L1344">
        <v>359.16948150641059</v>
      </c>
      <c r="M1344">
        <v>349.59157686991807</v>
      </c>
      <c r="N1344">
        <v>786.69406886076467</v>
      </c>
      <c r="O1344">
        <v>1900.2207101780962</v>
      </c>
      <c r="P1344">
        <v>239.70959436749649</v>
      </c>
      <c r="Q1344">
        <v>246.93373220886832</v>
      </c>
      <c r="R1344">
        <v>1365.2020868702323</v>
      </c>
      <c r="S1344">
        <v>204.70763091915998</v>
      </c>
      <c r="T1344">
        <v>446.22813305437802</v>
      </c>
      <c r="U1344">
        <v>465.04116926531316</v>
      </c>
      <c r="V1344">
        <v>249.60787152458022</v>
      </c>
      <c r="W1344">
        <v>1367.5022482667193</v>
      </c>
      <c r="X1344">
        <v>85.252066326539136</v>
      </c>
      <c r="Y1344">
        <v>154.83062771964438</v>
      </c>
      <c r="Z1344">
        <v>927.71891212909657</v>
      </c>
      <c r="AA1344">
        <v>500.55069257972372</v>
      </c>
      <c r="AB1344">
        <v>565.28734160175077</v>
      </c>
      <c r="AC1344">
        <v>2114.7928393817133</v>
      </c>
      <c r="AD1344">
        <v>207.1913013023759</v>
      </c>
      <c r="AE1344">
        <v>392.03017595322552</v>
      </c>
      <c r="AF1344">
        <v>384.72195894988016</v>
      </c>
    </row>
    <row r="1345" spans="4:32" x14ac:dyDescent="0.25">
      <c r="D1345">
        <v>2038</v>
      </c>
      <c r="E1345" t="s">
        <v>226</v>
      </c>
      <c r="F1345">
        <v>130.39733641035463</v>
      </c>
      <c r="G1345">
        <v>2026.1051867796311</v>
      </c>
      <c r="H1345">
        <v>300.79566804939748</v>
      </c>
      <c r="I1345">
        <v>877.83241828388748</v>
      </c>
      <c r="J1345">
        <v>327.6543866637362</v>
      </c>
      <c r="K1345">
        <v>1420.0367172966683</v>
      </c>
      <c r="L1345">
        <v>378.32365962984318</v>
      </c>
      <c r="M1345">
        <v>372.33935318683484</v>
      </c>
      <c r="N1345">
        <v>1051.2768856735274</v>
      </c>
      <c r="O1345">
        <v>2113.011006791136</v>
      </c>
      <c r="P1345">
        <v>183.97152421082703</v>
      </c>
      <c r="Q1345">
        <v>225.48839091613783</v>
      </c>
      <c r="R1345">
        <v>1148.2523659400756</v>
      </c>
      <c r="S1345">
        <v>176.63944277816756</v>
      </c>
      <c r="T1345">
        <v>456.02774069189593</v>
      </c>
      <c r="U1345">
        <v>689.98103951278961</v>
      </c>
      <c r="V1345">
        <v>263.79314284127719</v>
      </c>
      <c r="W1345">
        <v>1091.8572181464128</v>
      </c>
      <c r="X1345">
        <v>107.6718380079754</v>
      </c>
      <c r="Y1345">
        <v>156.57650222208153</v>
      </c>
      <c r="Z1345">
        <v>1060.3367472795792</v>
      </c>
      <c r="AA1345">
        <v>490.5248040341076</v>
      </c>
      <c r="AB1345">
        <v>729.20938010129555</v>
      </c>
      <c r="AC1345">
        <v>2413.1513714626703</v>
      </c>
      <c r="AD1345">
        <v>163.51719927531724</v>
      </c>
      <c r="AE1345">
        <v>400.21553032742565</v>
      </c>
      <c r="AF1345">
        <v>353.32934048063561</v>
      </c>
    </row>
    <row r="1346" spans="4:32" x14ac:dyDescent="0.25">
      <c r="D1346">
        <v>2038</v>
      </c>
      <c r="E1346" t="s">
        <v>227</v>
      </c>
      <c r="F1346">
        <v>128.26707790048408</v>
      </c>
      <c r="G1346">
        <v>1957.6481107211489</v>
      </c>
      <c r="H1346">
        <v>281.3001087483313</v>
      </c>
      <c r="I1346">
        <v>1086.7681136391866</v>
      </c>
      <c r="J1346">
        <v>340.92120418472979</v>
      </c>
      <c r="K1346">
        <v>1328.469343188596</v>
      </c>
      <c r="L1346">
        <v>411.62174463728189</v>
      </c>
      <c r="M1346">
        <v>428.00054105340882</v>
      </c>
      <c r="N1346">
        <v>1023.0962729701351</v>
      </c>
      <c r="O1346">
        <v>2125.4263267806427</v>
      </c>
      <c r="P1346">
        <v>169.85931494354713</v>
      </c>
      <c r="Q1346">
        <v>250.66319778244838</v>
      </c>
      <c r="R1346">
        <v>972.9337318453903</v>
      </c>
      <c r="S1346">
        <v>192.88232678673589</v>
      </c>
      <c r="T1346">
        <v>439.0451505255927</v>
      </c>
      <c r="U1346">
        <v>749.9800042256436</v>
      </c>
      <c r="V1346">
        <v>336.79784292054825</v>
      </c>
      <c r="W1346">
        <v>1013.0512486431849</v>
      </c>
      <c r="X1346">
        <v>142.84701998685233</v>
      </c>
      <c r="Y1346">
        <v>135.01155899794384</v>
      </c>
      <c r="Z1346">
        <v>940.52222152479749</v>
      </c>
      <c r="AA1346">
        <v>460.54534869972622</v>
      </c>
      <c r="AB1346">
        <v>861.45161571532708</v>
      </c>
      <c r="AC1346">
        <v>2366.9296615624407</v>
      </c>
      <c r="AD1346">
        <v>148.40041413331522</v>
      </c>
      <c r="AE1346">
        <v>351.55056949214537</v>
      </c>
      <c r="AF1346">
        <v>376.33656222032749</v>
      </c>
    </row>
    <row r="1347" spans="4:32" x14ac:dyDescent="0.25">
      <c r="D1347">
        <v>2038</v>
      </c>
      <c r="E1347" t="s">
        <v>228</v>
      </c>
      <c r="F1347">
        <v>178.23533986430789</v>
      </c>
      <c r="G1347">
        <v>1958.3969354194735</v>
      </c>
      <c r="H1347">
        <v>305.9745094219798</v>
      </c>
      <c r="I1347">
        <v>1154.0990215519762</v>
      </c>
      <c r="J1347">
        <v>421.98281237922248</v>
      </c>
      <c r="K1347">
        <v>1319.8722926713381</v>
      </c>
      <c r="L1347">
        <v>469.04203596797441</v>
      </c>
      <c r="M1347">
        <v>518.23536818279536</v>
      </c>
      <c r="N1347">
        <v>1098.8976877284692</v>
      </c>
      <c r="O1347">
        <v>2131.7836709115777</v>
      </c>
      <c r="P1347">
        <v>207.98536193216083</v>
      </c>
      <c r="Q1347">
        <v>269.64227972566243</v>
      </c>
      <c r="R1347">
        <v>922.46699683087218</v>
      </c>
      <c r="S1347">
        <v>282.55148230955893</v>
      </c>
      <c r="T1347">
        <v>549.69197159593034</v>
      </c>
      <c r="U1347">
        <v>829.01658371620204</v>
      </c>
      <c r="V1347">
        <v>267.32268889986193</v>
      </c>
      <c r="W1347">
        <v>1019.9857179944299</v>
      </c>
      <c r="X1347">
        <v>155.60283465061946</v>
      </c>
      <c r="Y1347">
        <v>161.81662656060956</v>
      </c>
      <c r="Z1347">
        <v>973.38304921831377</v>
      </c>
      <c r="AA1347">
        <v>541.75679368420504</v>
      </c>
      <c r="AB1347">
        <v>791.62958871855949</v>
      </c>
      <c r="AC1347">
        <v>2615.1772757426615</v>
      </c>
      <c r="AD1347">
        <v>158.41848388961699</v>
      </c>
      <c r="AE1347">
        <v>417.59519581145668</v>
      </c>
      <c r="AF1347">
        <v>410.45484413107101</v>
      </c>
    </row>
    <row r="1348" spans="4:32" x14ac:dyDescent="0.25">
      <c r="D1348">
        <v>2038</v>
      </c>
      <c r="E1348" t="s">
        <v>229</v>
      </c>
      <c r="F1348">
        <v>260.17439943591825</v>
      </c>
      <c r="G1348">
        <v>2026.1472456598381</v>
      </c>
      <c r="H1348">
        <v>361.79971195797293</v>
      </c>
      <c r="I1348">
        <v>1299.8044133354033</v>
      </c>
      <c r="J1348">
        <v>498.81764701974339</v>
      </c>
      <c r="K1348">
        <v>1620.6705983089232</v>
      </c>
      <c r="L1348">
        <v>482.27355599723921</v>
      </c>
      <c r="M1348">
        <v>567.34669456020288</v>
      </c>
      <c r="N1348">
        <v>1226.1395790388797</v>
      </c>
      <c r="O1348">
        <v>2558.2612264672662</v>
      </c>
      <c r="P1348">
        <v>279.6461483883507</v>
      </c>
      <c r="Q1348">
        <v>402.70117952017546</v>
      </c>
      <c r="R1348">
        <v>1058.4083901007764</v>
      </c>
      <c r="S1348">
        <v>349.75982805746577</v>
      </c>
      <c r="T1348">
        <v>619.24383394679228</v>
      </c>
      <c r="U1348">
        <v>869.86270195369934</v>
      </c>
      <c r="V1348">
        <v>368.5306396624955</v>
      </c>
      <c r="W1348">
        <v>1229.4422550860113</v>
      </c>
      <c r="X1348">
        <v>169.14329824608961</v>
      </c>
      <c r="Y1348">
        <v>206.80241411772298</v>
      </c>
      <c r="Z1348">
        <v>1116.5268647025982</v>
      </c>
      <c r="AA1348">
        <v>606.91890328132195</v>
      </c>
      <c r="AB1348">
        <v>976.4329363974075</v>
      </c>
      <c r="AC1348">
        <v>3386.6186736064928</v>
      </c>
      <c r="AD1348">
        <v>191.00783270534797</v>
      </c>
      <c r="AE1348">
        <v>487.96413468340342</v>
      </c>
      <c r="AF1348">
        <v>610.60464794362963</v>
      </c>
    </row>
    <row r="1349" spans="4:32" x14ac:dyDescent="0.25">
      <c r="D1349">
        <v>2038</v>
      </c>
      <c r="E1349" t="s">
        <v>174</v>
      </c>
      <c r="F1349">
        <v>278.51442135298294</v>
      </c>
      <c r="G1349">
        <v>2072.1219660912834</v>
      </c>
      <c r="H1349">
        <v>457.44539990035889</v>
      </c>
      <c r="I1349">
        <v>1415.0019827966178</v>
      </c>
      <c r="J1349">
        <v>573.94775380308749</v>
      </c>
      <c r="K1349">
        <v>1700.7475205525197</v>
      </c>
      <c r="L1349">
        <v>511.4548660613483</v>
      </c>
      <c r="M1349">
        <v>651.92243270495362</v>
      </c>
      <c r="N1349">
        <v>1373.5219456593277</v>
      </c>
      <c r="O1349">
        <v>2863.4598165106745</v>
      </c>
      <c r="P1349">
        <v>348.17108132217902</v>
      </c>
      <c r="Q1349">
        <v>452.48507579232819</v>
      </c>
      <c r="R1349">
        <v>1204.605977728414</v>
      </c>
      <c r="S1349">
        <v>488.48406082492465</v>
      </c>
      <c r="T1349">
        <v>784.38712388891315</v>
      </c>
      <c r="U1349">
        <v>720.00548823694817</v>
      </c>
      <c r="V1349">
        <v>396.44188905990245</v>
      </c>
      <c r="W1349">
        <v>1334.8270033139358</v>
      </c>
      <c r="X1349">
        <v>229.28692010184503</v>
      </c>
      <c r="Y1349">
        <v>261.4006607772518</v>
      </c>
      <c r="Z1349">
        <v>1181.5306773292557</v>
      </c>
      <c r="AA1349">
        <v>544.9912774957545</v>
      </c>
      <c r="AB1349">
        <v>925.97601112358154</v>
      </c>
      <c r="AC1349">
        <v>3891.7099010405896</v>
      </c>
      <c r="AD1349">
        <v>297.79647298961657</v>
      </c>
      <c r="AE1349">
        <v>597.15768347045798</v>
      </c>
      <c r="AF1349">
        <v>661.22595031850381</v>
      </c>
    </row>
    <row r="1350" spans="4:32" x14ac:dyDescent="0.25">
      <c r="D1350">
        <v>2038</v>
      </c>
      <c r="E1350" t="s">
        <v>175</v>
      </c>
      <c r="F1350">
        <v>287.14365403319312</v>
      </c>
      <c r="G1350">
        <v>2028.4335890770963</v>
      </c>
      <c r="H1350">
        <v>470.57542079719781</v>
      </c>
      <c r="I1350">
        <v>1404.2396400373159</v>
      </c>
      <c r="J1350">
        <v>560.55432508145191</v>
      </c>
      <c r="K1350">
        <v>1665.7935277548543</v>
      </c>
      <c r="L1350">
        <v>571.6091258042452</v>
      </c>
      <c r="M1350">
        <v>631.34074855332506</v>
      </c>
      <c r="N1350">
        <v>1266.0018068896836</v>
      </c>
      <c r="O1350">
        <v>2928.9808964557528</v>
      </c>
      <c r="P1350">
        <v>365.11917526727058</v>
      </c>
      <c r="Q1350">
        <v>567.60469668732924</v>
      </c>
      <c r="R1350">
        <v>1201.2580641222612</v>
      </c>
      <c r="S1350">
        <v>504.07756043106758</v>
      </c>
      <c r="T1350">
        <v>825.82262625140913</v>
      </c>
      <c r="U1350">
        <v>620.14363808611279</v>
      </c>
      <c r="V1350">
        <v>405.30566499291893</v>
      </c>
      <c r="W1350">
        <v>1331.3639105591599</v>
      </c>
      <c r="X1350">
        <v>278.40594397582765</v>
      </c>
      <c r="Y1350">
        <v>295.34073829194227</v>
      </c>
      <c r="Z1350">
        <v>1251.9631238759321</v>
      </c>
      <c r="AA1350">
        <v>552.89821582760965</v>
      </c>
      <c r="AB1350">
        <v>1006.6993181818484</v>
      </c>
      <c r="AC1350">
        <v>3802.8283052264624</v>
      </c>
      <c r="AD1350">
        <v>310.78844909900806</v>
      </c>
      <c r="AE1350">
        <v>628.61146869120262</v>
      </c>
      <c r="AF1350">
        <v>592.11318611952004</v>
      </c>
    </row>
    <row r="1351" spans="4:32" x14ac:dyDescent="0.25">
      <c r="D1351">
        <v>2038</v>
      </c>
      <c r="E1351" t="s">
        <v>177</v>
      </c>
      <c r="F1351">
        <v>331.66851628568219</v>
      </c>
      <c r="G1351">
        <v>1984.1899090547363</v>
      </c>
      <c r="H1351">
        <v>538.37557138976945</v>
      </c>
      <c r="I1351">
        <v>1279.4543432543685</v>
      </c>
      <c r="J1351">
        <v>737.74178496079026</v>
      </c>
      <c r="K1351">
        <v>1601.9578889932066</v>
      </c>
      <c r="L1351">
        <v>605.44887660122299</v>
      </c>
      <c r="M1351">
        <v>679.51132010018785</v>
      </c>
      <c r="N1351">
        <v>1233.0423268916102</v>
      </c>
      <c r="O1351">
        <v>3030.3541049324322</v>
      </c>
      <c r="P1351">
        <v>389.59442529028291</v>
      </c>
      <c r="Q1351">
        <v>633.83207135354746</v>
      </c>
      <c r="R1351">
        <v>1179.8655941567454</v>
      </c>
      <c r="S1351">
        <v>496.48859909148058</v>
      </c>
      <c r="T1351">
        <v>919.24413210720388</v>
      </c>
      <c r="U1351">
        <v>578.41381028112858</v>
      </c>
      <c r="V1351">
        <v>415.44561912594651</v>
      </c>
      <c r="W1351">
        <v>1455.6367178648143</v>
      </c>
      <c r="X1351">
        <v>274.31273195904237</v>
      </c>
      <c r="Y1351">
        <v>273.26618081602231</v>
      </c>
      <c r="Z1351">
        <v>1297.197446989607</v>
      </c>
      <c r="AA1351">
        <v>595.19605151976873</v>
      </c>
      <c r="AB1351">
        <v>1022.2124807887496</v>
      </c>
      <c r="AC1351">
        <v>3708.1836887246054</v>
      </c>
      <c r="AD1351">
        <v>368.13691756943427</v>
      </c>
      <c r="AE1351">
        <v>630.49270390846925</v>
      </c>
      <c r="AF1351">
        <v>591.72745966232571</v>
      </c>
    </row>
    <row r="1352" spans="4:32" x14ac:dyDescent="0.25">
      <c r="D1352">
        <v>2038</v>
      </c>
      <c r="E1352" t="s">
        <v>178</v>
      </c>
      <c r="F1352">
        <v>335.5151699744319</v>
      </c>
      <c r="G1352">
        <v>1861.8352397867945</v>
      </c>
      <c r="H1352">
        <v>492.67355032049619</v>
      </c>
      <c r="I1352">
        <v>1159.8632220655595</v>
      </c>
      <c r="J1352">
        <v>729.95860160307802</v>
      </c>
      <c r="K1352">
        <v>1463.9694269651595</v>
      </c>
      <c r="L1352">
        <v>579.07373932450707</v>
      </c>
      <c r="M1352">
        <v>597.60258792459922</v>
      </c>
      <c r="N1352">
        <v>1302.796126535457</v>
      </c>
      <c r="O1352">
        <v>3047.4806936828095</v>
      </c>
      <c r="P1352">
        <v>427.46514896969842</v>
      </c>
      <c r="Q1352">
        <v>650.70077570669969</v>
      </c>
      <c r="R1352">
        <v>1146.8645345070515</v>
      </c>
      <c r="S1352">
        <v>518.3815058363499</v>
      </c>
      <c r="T1352">
        <v>937.95340313743077</v>
      </c>
      <c r="U1352">
        <v>522.32232471550117</v>
      </c>
      <c r="V1352">
        <v>402.04052720246403</v>
      </c>
      <c r="W1352">
        <v>1525.4639924751557</v>
      </c>
      <c r="X1352">
        <v>310.53674491251905</v>
      </c>
      <c r="Y1352">
        <v>288.41933865332032</v>
      </c>
      <c r="Z1352">
        <v>1257.7614839052474</v>
      </c>
      <c r="AA1352">
        <v>574.28385676569314</v>
      </c>
      <c r="AB1352">
        <v>972.27769634532854</v>
      </c>
      <c r="AC1352">
        <v>3284.5717507400586</v>
      </c>
      <c r="AD1352">
        <v>359.5131591184807</v>
      </c>
      <c r="AE1352">
        <v>667.69039869167329</v>
      </c>
      <c r="AF1352">
        <v>625.26377117811489</v>
      </c>
    </row>
    <row r="1353" spans="4:32" x14ac:dyDescent="0.25">
      <c r="D1353">
        <v>2038</v>
      </c>
      <c r="E1353" t="s">
        <v>230</v>
      </c>
      <c r="F1353">
        <v>481.47526103983699</v>
      </c>
      <c r="G1353">
        <v>1998.3859556939435</v>
      </c>
      <c r="H1353">
        <v>599.43061013469605</v>
      </c>
      <c r="I1353">
        <v>1334.0788609928438</v>
      </c>
      <c r="J1353">
        <v>887.85081386941999</v>
      </c>
      <c r="K1353">
        <v>1728.0348530666099</v>
      </c>
      <c r="L1353">
        <v>666.57220370573236</v>
      </c>
      <c r="M1353">
        <v>668.60709607527076</v>
      </c>
      <c r="N1353">
        <v>1366.6207974051977</v>
      </c>
      <c r="O1353">
        <v>3908.7520360370122</v>
      </c>
      <c r="P1353">
        <v>504.82163549590234</v>
      </c>
      <c r="Q1353">
        <v>840.79901934450959</v>
      </c>
      <c r="R1353">
        <v>1332.4164826799831</v>
      </c>
      <c r="S1353">
        <v>664.11156190365512</v>
      </c>
      <c r="T1353">
        <v>1188.1405385838614</v>
      </c>
      <c r="U1353">
        <v>624.00655453067634</v>
      </c>
      <c r="V1353">
        <v>544.64331933273422</v>
      </c>
      <c r="W1353">
        <v>1907.2803492287499</v>
      </c>
      <c r="X1353">
        <v>300.88788534967978</v>
      </c>
      <c r="Y1353">
        <v>306.19196458122786</v>
      </c>
      <c r="Z1353">
        <v>1607.6179730855961</v>
      </c>
      <c r="AA1353">
        <v>653.21375576174762</v>
      </c>
      <c r="AB1353">
        <v>1190.1999368091554</v>
      </c>
      <c r="AC1353">
        <v>3824.5065032145121</v>
      </c>
      <c r="AD1353">
        <v>495.50876087124794</v>
      </c>
      <c r="AE1353">
        <v>825.64386324002214</v>
      </c>
      <c r="AF1353">
        <v>716.35564110832536</v>
      </c>
    </row>
    <row r="1354" spans="4:32" x14ac:dyDescent="0.25">
      <c r="D1354">
        <v>2038</v>
      </c>
      <c r="E1354" t="s">
        <v>231</v>
      </c>
      <c r="F1354">
        <v>523.17318992777848</v>
      </c>
      <c r="G1354">
        <v>1950.4199737238225</v>
      </c>
      <c r="H1354">
        <v>576.43004543840618</v>
      </c>
      <c r="I1354">
        <v>1426.736723944369</v>
      </c>
      <c r="J1354">
        <v>1043.1297075765783</v>
      </c>
      <c r="K1354">
        <v>1754.9423829193408</v>
      </c>
      <c r="L1354">
        <v>577.283724991854</v>
      </c>
      <c r="M1354">
        <v>710.18421906555272</v>
      </c>
      <c r="N1354">
        <v>1401.6140411239219</v>
      </c>
      <c r="O1354">
        <v>3827.3765977558323</v>
      </c>
      <c r="P1354">
        <v>471.12451203981607</v>
      </c>
      <c r="Q1354">
        <v>779.88372381773684</v>
      </c>
      <c r="R1354">
        <v>1407.8229281382021</v>
      </c>
      <c r="S1354">
        <v>657.84774927731871</v>
      </c>
      <c r="T1354">
        <v>1255.6136356681752</v>
      </c>
      <c r="U1354">
        <v>643.68905219778571</v>
      </c>
      <c r="V1354">
        <v>558.14257149061996</v>
      </c>
      <c r="W1354">
        <v>2002.6194127286381</v>
      </c>
      <c r="X1354">
        <v>310.38492781907223</v>
      </c>
      <c r="Y1354">
        <v>285.23771446839982</v>
      </c>
      <c r="Z1354">
        <v>1790.8296063321638</v>
      </c>
      <c r="AA1354">
        <v>737.17525284503427</v>
      </c>
      <c r="AB1354">
        <v>1153.9938918911234</v>
      </c>
      <c r="AC1354">
        <v>3810.8251514106419</v>
      </c>
      <c r="AD1354">
        <v>543.59029820561432</v>
      </c>
      <c r="AE1354">
        <v>805.30809972083364</v>
      </c>
      <c r="AF1354">
        <v>729.02461532639154</v>
      </c>
    </row>
    <row r="1355" spans="4:32" x14ac:dyDescent="0.25">
      <c r="D1355">
        <v>2038</v>
      </c>
      <c r="E1355" t="s">
        <v>232</v>
      </c>
      <c r="F1355">
        <v>344.2586105338587</v>
      </c>
      <c r="G1355">
        <v>1662.9930445838741</v>
      </c>
      <c r="H1355">
        <v>479.55256375612794</v>
      </c>
      <c r="I1355">
        <v>1352.2927534413575</v>
      </c>
      <c r="J1355">
        <v>858.08072225499382</v>
      </c>
      <c r="K1355">
        <v>1515.8264157492563</v>
      </c>
      <c r="L1355">
        <v>541.28007182173326</v>
      </c>
      <c r="M1355">
        <v>621.28355244188583</v>
      </c>
      <c r="N1355">
        <v>1239.2285831017878</v>
      </c>
      <c r="O1355">
        <v>3120.4844227933422</v>
      </c>
      <c r="P1355">
        <v>332.82526740693817</v>
      </c>
      <c r="Q1355">
        <v>836.6134353412067</v>
      </c>
      <c r="R1355">
        <v>1175.6749974290765</v>
      </c>
      <c r="S1355">
        <v>661.43562671115092</v>
      </c>
      <c r="T1355">
        <v>931.41530084222768</v>
      </c>
      <c r="U1355">
        <v>460.0329321971401</v>
      </c>
      <c r="V1355">
        <v>547.58492856173143</v>
      </c>
      <c r="W1355">
        <v>1628.7827376924947</v>
      </c>
      <c r="X1355">
        <v>288.36599235559231</v>
      </c>
      <c r="Y1355">
        <v>232.096443545158</v>
      </c>
      <c r="Z1355">
        <v>1491.9021913714605</v>
      </c>
      <c r="AA1355">
        <v>618.21656803358758</v>
      </c>
      <c r="AB1355">
        <v>926.0474640466748</v>
      </c>
      <c r="AC1355">
        <v>3188.6169155439725</v>
      </c>
      <c r="AD1355">
        <v>424.63135497725443</v>
      </c>
      <c r="AE1355">
        <v>701.0927958665618</v>
      </c>
      <c r="AF1355">
        <v>672.99466224451623</v>
      </c>
    </row>
    <row r="1356" spans="4:32" x14ac:dyDescent="0.25">
      <c r="D1356">
        <v>2038</v>
      </c>
      <c r="E1356" t="s">
        <v>233</v>
      </c>
      <c r="F1356">
        <v>234.94718815200531</v>
      </c>
      <c r="G1356">
        <v>1224.8234694144883</v>
      </c>
      <c r="H1356">
        <v>381.80538987065586</v>
      </c>
      <c r="I1356">
        <v>1061.5382306270426</v>
      </c>
      <c r="J1356">
        <v>584.7275980565181</v>
      </c>
      <c r="K1356">
        <v>1030.8142283774146</v>
      </c>
      <c r="L1356">
        <v>400.23990316212667</v>
      </c>
      <c r="M1356">
        <v>458.53026407471356</v>
      </c>
      <c r="N1356">
        <v>902.86484378284149</v>
      </c>
      <c r="O1356">
        <v>2164.0288478971474</v>
      </c>
      <c r="P1356">
        <v>214.34921953754835</v>
      </c>
      <c r="Q1356">
        <v>607.6157730442078</v>
      </c>
      <c r="R1356">
        <v>1005.9931447599705</v>
      </c>
      <c r="S1356">
        <v>485.67018916119366</v>
      </c>
      <c r="T1356">
        <v>735.04326047886309</v>
      </c>
      <c r="U1356">
        <v>311.67028194743898</v>
      </c>
      <c r="V1356">
        <v>421.7338744424485</v>
      </c>
      <c r="W1356">
        <v>1188.4705423260702</v>
      </c>
      <c r="X1356">
        <v>197.71740783623116</v>
      </c>
      <c r="Y1356">
        <v>152.87298424653346</v>
      </c>
      <c r="Z1356">
        <v>1069.3274036889118</v>
      </c>
      <c r="AA1356">
        <v>430.36195569759496</v>
      </c>
      <c r="AB1356">
        <v>777.22041739645147</v>
      </c>
      <c r="AC1356">
        <v>2328.5689643846754</v>
      </c>
      <c r="AD1356">
        <v>361.26948845004762</v>
      </c>
      <c r="AE1356">
        <v>528.39940032659217</v>
      </c>
      <c r="AF1356">
        <v>438.5732660008901</v>
      </c>
    </row>
    <row r="1357" spans="4:32" x14ac:dyDescent="0.25">
      <c r="D1357">
        <v>2038</v>
      </c>
      <c r="E1357" t="s">
        <v>534</v>
      </c>
      <c r="F1357">
        <v>161.10325288665351</v>
      </c>
      <c r="G1357">
        <v>874.06582832815025</v>
      </c>
      <c r="H1357">
        <v>223.81410791552145</v>
      </c>
      <c r="I1357">
        <v>790.88109723538685</v>
      </c>
      <c r="J1357">
        <v>382.23253837925512</v>
      </c>
      <c r="K1357">
        <v>737.72685544668582</v>
      </c>
      <c r="L1357">
        <v>229.1886941108894</v>
      </c>
      <c r="M1357">
        <v>308.71114311154957</v>
      </c>
      <c r="N1357">
        <v>636.69403291610377</v>
      </c>
      <c r="O1357">
        <v>1420.335681156929</v>
      </c>
      <c r="P1357">
        <v>160.19861813334293</v>
      </c>
      <c r="Q1357">
        <v>441.29344266735524</v>
      </c>
      <c r="R1357">
        <v>727.30811633979124</v>
      </c>
      <c r="S1357">
        <v>342.26314240672349</v>
      </c>
      <c r="T1357">
        <v>463.75520438064461</v>
      </c>
      <c r="U1357">
        <v>218.19295619710911</v>
      </c>
      <c r="V1357">
        <v>285.48787592814585</v>
      </c>
      <c r="W1357">
        <v>887.92620390785237</v>
      </c>
      <c r="X1357">
        <v>144.04155197246456</v>
      </c>
      <c r="Y1357">
        <v>121.1032312785881</v>
      </c>
      <c r="Z1357">
        <v>739.81541078677981</v>
      </c>
      <c r="AA1357">
        <v>290.66906951439631</v>
      </c>
      <c r="AB1357">
        <v>443.41464546785744</v>
      </c>
      <c r="AC1357">
        <v>1702.4092202884108</v>
      </c>
      <c r="AD1357">
        <v>203.67398201410555</v>
      </c>
      <c r="AE1357">
        <v>306.69157697728593</v>
      </c>
      <c r="AF1357">
        <v>255.74038669777903</v>
      </c>
    </row>
    <row r="1358" spans="4:32" x14ac:dyDescent="0.25">
      <c r="D1358">
        <v>2038</v>
      </c>
      <c r="E1358" t="s">
        <v>535</v>
      </c>
      <c r="F1358">
        <v>57.303714884580209</v>
      </c>
      <c r="G1358">
        <v>516.01022446056709</v>
      </c>
      <c r="H1358">
        <v>196.26548501345067</v>
      </c>
      <c r="I1358">
        <v>512.79945093536048</v>
      </c>
      <c r="J1358">
        <v>308.78143944971276</v>
      </c>
      <c r="K1358">
        <v>518.90323983302324</v>
      </c>
      <c r="L1358">
        <v>82.046199675485369</v>
      </c>
      <c r="M1358">
        <v>194.5461804216857</v>
      </c>
      <c r="N1358">
        <v>336.31192528476066</v>
      </c>
      <c r="O1358">
        <v>945.09216838365876</v>
      </c>
      <c r="P1358">
        <v>137.46904548232175</v>
      </c>
      <c r="Q1358">
        <v>235.92267146493117</v>
      </c>
      <c r="R1358">
        <v>460.54800312450413</v>
      </c>
      <c r="S1358">
        <v>215.23770613221103</v>
      </c>
      <c r="T1358">
        <v>272.82772109477293</v>
      </c>
      <c r="U1358">
        <v>89.652571577967095</v>
      </c>
      <c r="V1358">
        <v>221.01689556060683</v>
      </c>
      <c r="W1358">
        <v>469.34317716735734</v>
      </c>
      <c r="X1358">
        <v>65.316542845021289</v>
      </c>
      <c r="Y1358">
        <v>31.740357513495983</v>
      </c>
      <c r="Z1358">
        <v>400.11163221824643</v>
      </c>
      <c r="AA1358">
        <v>212.6171896792977</v>
      </c>
      <c r="AB1358">
        <v>224.49115670401824</v>
      </c>
      <c r="AC1358">
        <v>1009.3704479944145</v>
      </c>
      <c r="AD1358">
        <v>177.60861818740986</v>
      </c>
      <c r="AE1358">
        <v>141.94113838655358</v>
      </c>
      <c r="AF1358">
        <v>145.24680447431831</v>
      </c>
    </row>
    <row r="1359" spans="4:32" x14ac:dyDescent="0.25">
      <c r="D1359">
        <v>2039</v>
      </c>
      <c r="E1359" t="s">
        <v>181</v>
      </c>
      <c r="F1359">
        <v>701.58750142293616</v>
      </c>
      <c r="G1359">
        <v>6423.720888326734</v>
      </c>
      <c r="H1359">
        <v>1047.157456504634</v>
      </c>
      <c r="I1359">
        <v>4373.9610241438158</v>
      </c>
      <c r="J1359">
        <v>1488.965901815285</v>
      </c>
      <c r="K1359">
        <v>4239.7858178174283</v>
      </c>
      <c r="L1359">
        <v>1276.7835005806203</v>
      </c>
      <c r="M1359">
        <v>1776.451911825719</v>
      </c>
      <c r="N1359">
        <v>3574.6205932554203</v>
      </c>
      <c r="O1359">
        <v>7726.1869076691646</v>
      </c>
      <c r="P1359">
        <v>944.65264842088891</v>
      </c>
      <c r="Q1359">
        <v>1125.1501458867444</v>
      </c>
      <c r="R1359">
        <v>3087.7751138376343</v>
      </c>
      <c r="S1359">
        <v>1037.216796421096</v>
      </c>
      <c r="T1359">
        <v>1990.7789118728949</v>
      </c>
      <c r="U1359">
        <v>2679.4398788983735</v>
      </c>
      <c r="V1359">
        <v>975.25733220669235</v>
      </c>
      <c r="W1359">
        <v>3717.0767048759744</v>
      </c>
      <c r="X1359">
        <v>543.36573161147066</v>
      </c>
      <c r="Y1359">
        <v>684.73250155021128</v>
      </c>
      <c r="Z1359">
        <v>3556.1616894156437</v>
      </c>
      <c r="AA1359">
        <v>1742.389669346795</v>
      </c>
      <c r="AB1359">
        <v>2827.1783920054895</v>
      </c>
      <c r="AC1359">
        <v>8890.771728862097</v>
      </c>
      <c r="AD1359">
        <v>583.42769621327784</v>
      </c>
      <c r="AE1359">
        <v>1500.8137281950417</v>
      </c>
      <c r="AF1359">
        <v>1598.0364376687821</v>
      </c>
    </row>
    <row r="1360" spans="4:32" x14ac:dyDescent="0.25">
      <c r="D1360">
        <v>2039</v>
      </c>
      <c r="E1360" t="s">
        <v>533</v>
      </c>
      <c r="F1360">
        <v>200.91081293244849</v>
      </c>
      <c r="G1360">
        <v>1367.8850114263844</v>
      </c>
      <c r="H1360">
        <v>327.76717618831862</v>
      </c>
      <c r="I1360">
        <v>946.07029709234496</v>
      </c>
      <c r="J1360">
        <v>358.50422440933653</v>
      </c>
      <c r="K1360">
        <v>1130.6235949424138</v>
      </c>
      <c r="L1360">
        <v>283.73839810464847</v>
      </c>
      <c r="M1360">
        <v>410.21753987238321</v>
      </c>
      <c r="N1360">
        <v>784.83529404624358</v>
      </c>
      <c r="O1360">
        <v>1768.9114410223581</v>
      </c>
      <c r="P1360">
        <v>260.50214758968735</v>
      </c>
      <c r="Q1360">
        <v>326.91965544845266</v>
      </c>
      <c r="R1360">
        <v>939.58540661603752</v>
      </c>
      <c r="S1360">
        <v>302.97565057416818</v>
      </c>
      <c r="T1360">
        <v>442.3445987325743</v>
      </c>
      <c r="U1360">
        <v>422.83689127418131</v>
      </c>
      <c r="V1360">
        <v>174.21439783617689</v>
      </c>
      <c r="W1360">
        <v>1261.3422280637183</v>
      </c>
      <c r="X1360">
        <v>159.606813656637</v>
      </c>
      <c r="Y1360">
        <v>166.00781630598149</v>
      </c>
      <c r="Z1360">
        <v>799.377553945297</v>
      </c>
      <c r="AA1360">
        <v>367.22960946015252</v>
      </c>
      <c r="AB1360">
        <v>732.00908586181083</v>
      </c>
      <c r="AC1360">
        <v>2426.7346119466397</v>
      </c>
      <c r="AD1360">
        <v>184.94934374106467</v>
      </c>
      <c r="AE1360">
        <v>353.80975446704878</v>
      </c>
      <c r="AF1360">
        <v>451.73950329534398</v>
      </c>
    </row>
    <row r="1361" spans="4:32" x14ac:dyDescent="0.25">
      <c r="D1361">
        <v>2039</v>
      </c>
      <c r="E1361" t="s">
        <v>168</v>
      </c>
      <c r="F1361">
        <v>154.21052011306151</v>
      </c>
      <c r="G1361">
        <v>1459.8019102654655</v>
      </c>
      <c r="H1361">
        <v>262.8403612672854</v>
      </c>
      <c r="I1361">
        <v>788.78065192726979</v>
      </c>
      <c r="J1361">
        <v>281.71204483530045</v>
      </c>
      <c r="K1361">
        <v>1179.6873331458808</v>
      </c>
      <c r="L1361">
        <v>359.83266201825927</v>
      </c>
      <c r="M1361">
        <v>348.49093782882227</v>
      </c>
      <c r="N1361">
        <v>788.14664265146439</v>
      </c>
      <c r="O1361">
        <v>1900.2098209020455</v>
      </c>
      <c r="P1361">
        <v>238.95490302038698</v>
      </c>
      <c r="Q1361">
        <v>246.15629669778991</v>
      </c>
      <c r="R1361">
        <v>1360.9039435074878</v>
      </c>
      <c r="S1361">
        <v>205.08560877764313</v>
      </c>
      <c r="T1361">
        <v>444.82324764817821</v>
      </c>
      <c r="U1361">
        <v>465.89983420357731</v>
      </c>
      <c r="V1361">
        <v>248.82201686862837</v>
      </c>
      <c r="W1361">
        <v>1367.4944117509917</v>
      </c>
      <c r="X1361">
        <v>84.983662398237428</v>
      </c>
      <c r="Y1361">
        <v>155.11651129335533</v>
      </c>
      <c r="Z1361">
        <v>927.71359580595708</v>
      </c>
      <c r="AA1361">
        <v>498.97478037030061</v>
      </c>
      <c r="AB1361">
        <v>566.33110385842326</v>
      </c>
      <c r="AC1361">
        <v>2118.6976516497066</v>
      </c>
      <c r="AD1361">
        <v>206.53898914648639</v>
      </c>
      <c r="AE1361">
        <v>390.79592505735133</v>
      </c>
      <c r="AF1361">
        <v>385.43232026617494</v>
      </c>
    </row>
    <row r="1362" spans="4:32" x14ac:dyDescent="0.25">
      <c r="D1362">
        <v>2039</v>
      </c>
      <c r="E1362" t="s">
        <v>226</v>
      </c>
      <c r="F1362">
        <v>131.27828904983986</v>
      </c>
      <c r="G1362">
        <v>2039.7933706130129</v>
      </c>
      <c r="H1362">
        <v>302.8278164429808</v>
      </c>
      <c r="I1362">
        <v>883.76297489801391</v>
      </c>
      <c r="J1362">
        <v>329.86799013690819</v>
      </c>
      <c r="K1362">
        <v>1429.6303572336963</v>
      </c>
      <c r="L1362">
        <v>378.65470655447467</v>
      </c>
      <c r="M1362">
        <v>373.16733787109729</v>
      </c>
      <c r="N1362">
        <v>1052.1967910801279</v>
      </c>
      <c r="O1362">
        <v>2118.5742087198018</v>
      </c>
      <c r="P1362">
        <v>184.3806284408345</v>
      </c>
      <c r="Q1362">
        <v>225.98981772627641</v>
      </c>
      <c r="R1362">
        <v>1150.8057768662352</v>
      </c>
      <c r="S1362">
        <v>176.79400869761741</v>
      </c>
      <c r="T1362">
        <v>457.04182631475572</v>
      </c>
      <c r="U1362">
        <v>690.5847979491723</v>
      </c>
      <c r="V1362">
        <v>264.37974933402796</v>
      </c>
      <c r="W1362">
        <v>1094.7318942187558</v>
      </c>
      <c r="X1362">
        <v>107.91127182563112</v>
      </c>
      <c r="Y1362">
        <v>156.71351234082718</v>
      </c>
      <c r="Z1362">
        <v>1063.1284352634764</v>
      </c>
      <c r="AA1362">
        <v>491.61560204273837</v>
      </c>
      <c r="AB1362">
        <v>729.84746475857321</v>
      </c>
      <c r="AC1362">
        <v>2415.262966441886</v>
      </c>
      <c r="AD1362">
        <v>163.88081847230691</v>
      </c>
      <c r="AE1362">
        <v>401.10550428983089</v>
      </c>
      <c r="AF1362">
        <v>353.63851646942419</v>
      </c>
    </row>
    <row r="1363" spans="4:32" x14ac:dyDescent="0.25">
      <c r="D1363">
        <v>2039</v>
      </c>
      <c r="E1363" t="s">
        <v>227</v>
      </c>
      <c r="F1363">
        <v>131.39649205991773</v>
      </c>
      <c r="G1363">
        <v>2005.4101071520056</v>
      </c>
      <c r="H1363">
        <v>288.16316790408945</v>
      </c>
      <c r="I1363">
        <v>1113.2826922708298</v>
      </c>
      <c r="J1363">
        <v>349.23887744188943</v>
      </c>
      <c r="K1363">
        <v>1360.880861724735</v>
      </c>
      <c r="L1363">
        <v>421.76126474541775</v>
      </c>
      <c r="M1363">
        <v>438.14038526554623</v>
      </c>
      <c r="N1363">
        <v>1048.2983070402272</v>
      </c>
      <c r="O1363">
        <v>2173.6767745629463</v>
      </c>
      <c r="P1363">
        <v>173.88348507022232</v>
      </c>
      <c r="Q1363">
        <v>256.60170844174462</v>
      </c>
      <c r="R1363">
        <v>995.98369445843912</v>
      </c>
      <c r="S1363">
        <v>197.63361666983357</v>
      </c>
      <c r="T1363">
        <v>449.44665473272966</v>
      </c>
      <c r="U1363">
        <v>768.45433759752768</v>
      </c>
      <c r="V1363">
        <v>344.77698624077158</v>
      </c>
      <c r="W1363">
        <v>1036.0490706601415</v>
      </c>
      <c r="X1363">
        <v>146.23123657048046</v>
      </c>
      <c r="Y1363">
        <v>138.33731239927769</v>
      </c>
      <c r="Z1363">
        <v>961.87352303357102</v>
      </c>
      <c r="AA1363">
        <v>471.45621829102652</v>
      </c>
      <c r="AB1363">
        <v>882.67184057839552</v>
      </c>
      <c r="AC1363">
        <v>2425.2344795430936</v>
      </c>
      <c r="AD1363">
        <v>151.91619725972186</v>
      </c>
      <c r="AE1363">
        <v>359.87922253208097</v>
      </c>
      <c r="AF1363">
        <v>385.60689885772319</v>
      </c>
    </row>
    <row r="1364" spans="4:32" x14ac:dyDescent="0.25">
      <c r="D1364">
        <v>2039</v>
      </c>
      <c r="E1364" t="s">
        <v>228</v>
      </c>
      <c r="F1364">
        <v>177.23990813484411</v>
      </c>
      <c r="G1364">
        <v>1947.4594274601352</v>
      </c>
      <c r="H1364">
        <v>304.26566349211186</v>
      </c>
      <c r="I1364">
        <v>1147.6534603862131</v>
      </c>
      <c r="J1364">
        <v>419.62606830674821</v>
      </c>
      <c r="K1364">
        <v>1312.5008995460162</v>
      </c>
      <c r="L1364">
        <v>465.93279143571561</v>
      </c>
      <c r="M1364">
        <v>515.21893054595114</v>
      </c>
      <c r="N1364">
        <v>1091.6131772473768</v>
      </c>
      <c r="O1364">
        <v>2116.8838279108654</v>
      </c>
      <c r="P1364">
        <v>206.7747635975764</v>
      </c>
      <c r="Q1364">
        <v>268.07280150980654</v>
      </c>
      <c r="R1364">
        <v>917.09769103118424</v>
      </c>
      <c r="S1364">
        <v>280.6784696921726</v>
      </c>
      <c r="T1364">
        <v>546.49243784429291</v>
      </c>
      <c r="U1364">
        <v>823.52109486358358</v>
      </c>
      <c r="V1364">
        <v>265.76671208028</v>
      </c>
      <c r="W1364">
        <v>1012.8566517254368</v>
      </c>
      <c r="X1364">
        <v>154.69713373621522</v>
      </c>
      <c r="Y1364">
        <v>160.74395626076355</v>
      </c>
      <c r="Z1364">
        <v>966.57970664148183</v>
      </c>
      <c r="AA1364">
        <v>538.60344738093102</v>
      </c>
      <c r="AB1364">
        <v>786.38193545605839</v>
      </c>
      <c r="AC1364">
        <v>2597.841461419091</v>
      </c>
      <c r="AD1364">
        <v>157.49639422435143</v>
      </c>
      <c r="AE1364">
        <v>415.16454375073755</v>
      </c>
      <c r="AF1364">
        <v>407.73396970620217</v>
      </c>
    </row>
    <row r="1365" spans="4:32" x14ac:dyDescent="0.25">
      <c r="D1365">
        <v>2039</v>
      </c>
      <c r="E1365" t="s">
        <v>229</v>
      </c>
      <c r="F1365">
        <v>257.86019543246636</v>
      </c>
      <c r="G1365">
        <v>2008.1250341061457</v>
      </c>
      <c r="H1365">
        <v>358.58156926723865</v>
      </c>
      <c r="I1365">
        <v>1288.2428892824339</v>
      </c>
      <c r="J1365">
        <v>494.38075469587022</v>
      </c>
      <c r="K1365">
        <v>1606.2550278492054</v>
      </c>
      <c r="L1365">
        <v>476.62843018717308</v>
      </c>
      <c r="M1365">
        <v>560.66233204586945</v>
      </c>
      <c r="N1365">
        <v>1211.7873258450188</v>
      </c>
      <c r="O1365">
        <v>2524.2550026216982</v>
      </c>
      <c r="P1365">
        <v>276.35141476341295</v>
      </c>
      <c r="Q1365">
        <v>397.9566367306046</v>
      </c>
      <c r="R1365">
        <v>1045.938439300887</v>
      </c>
      <c r="S1365">
        <v>345.66580671182351</v>
      </c>
      <c r="T1365">
        <v>611.94802996916496</v>
      </c>
      <c r="U1365">
        <v>859.6807537026516</v>
      </c>
      <c r="V1365">
        <v>364.18868717248785</v>
      </c>
      <c r="W1365">
        <v>1213.0996360840461</v>
      </c>
      <c r="X1365">
        <v>167.15048656112279</v>
      </c>
      <c r="Y1365">
        <v>204.38174304628936</v>
      </c>
      <c r="Z1365">
        <v>1101.6851972067818</v>
      </c>
      <c r="AA1365">
        <v>599.76830911159868</v>
      </c>
      <c r="AB1365">
        <v>965.00355839707777</v>
      </c>
      <c r="AC1365">
        <v>3346.9775026455513</v>
      </c>
      <c r="AD1365">
        <v>188.75741755510299</v>
      </c>
      <c r="AE1365">
        <v>482.21504122522208</v>
      </c>
      <c r="AF1365">
        <v>603.45737641072265</v>
      </c>
    </row>
    <row r="1366" spans="4:32" x14ac:dyDescent="0.25">
      <c r="D1366">
        <v>2039</v>
      </c>
      <c r="E1366" t="s">
        <v>174</v>
      </c>
      <c r="F1366">
        <v>276.66306809102252</v>
      </c>
      <c r="G1366">
        <v>2058.3480661888402</v>
      </c>
      <c r="H1366">
        <v>454.40464879971489</v>
      </c>
      <c r="I1366">
        <v>1405.5961196323158</v>
      </c>
      <c r="J1366">
        <v>570.13258315218786</v>
      </c>
      <c r="K1366">
        <v>1689.4422371325443</v>
      </c>
      <c r="L1366">
        <v>512.0342506368379</v>
      </c>
      <c r="M1366">
        <v>650.70646952655932</v>
      </c>
      <c r="N1366">
        <v>1375.0778941549199</v>
      </c>
      <c r="O1366">
        <v>2867.7973937848888</v>
      </c>
      <c r="P1366">
        <v>347.52167397947903</v>
      </c>
      <c r="Q1366">
        <v>451.64110239406136</v>
      </c>
      <c r="R1366">
        <v>1202.3591513578078</v>
      </c>
      <c r="S1366">
        <v>489.03742369034023</v>
      </c>
      <c r="T1366">
        <v>782.92408808525477</v>
      </c>
      <c r="U1366">
        <v>720.82112242450569</v>
      </c>
      <c r="V1366">
        <v>395.70244719490984</v>
      </c>
      <c r="W1366">
        <v>1336.8490031482613</v>
      </c>
      <c r="X1366">
        <v>228.85925503289741</v>
      </c>
      <c r="Y1366">
        <v>261.69677979170842</v>
      </c>
      <c r="Z1366">
        <v>1183.3204634422718</v>
      </c>
      <c r="AA1366">
        <v>543.97476189092833</v>
      </c>
      <c r="AB1366">
        <v>927.02497214383698</v>
      </c>
      <c r="AC1366">
        <v>3896.1184947182819</v>
      </c>
      <c r="AD1366">
        <v>297.24102416987188</v>
      </c>
      <c r="AE1366">
        <v>596.04386728870395</v>
      </c>
      <c r="AF1366">
        <v>661.97499806826556</v>
      </c>
    </row>
    <row r="1367" spans="4:32" x14ac:dyDescent="0.25">
      <c r="D1367">
        <v>2039</v>
      </c>
      <c r="E1367" t="s">
        <v>175</v>
      </c>
      <c r="F1367">
        <v>290.32223189410144</v>
      </c>
      <c r="G1367">
        <v>2050.8876256124745</v>
      </c>
      <c r="H1367">
        <v>475.78452290836856</v>
      </c>
      <c r="I1367">
        <v>1419.7840721309346</v>
      </c>
      <c r="J1367">
        <v>566.75946157851115</v>
      </c>
      <c r="K1367">
        <v>1684.2332681210262</v>
      </c>
      <c r="L1367">
        <v>579.96799086069666</v>
      </c>
      <c r="M1367">
        <v>634.95244387982063</v>
      </c>
      <c r="N1367">
        <v>1284.5150492213654</v>
      </c>
      <c r="O1367">
        <v>2974.4905779863889</v>
      </c>
      <c r="P1367">
        <v>367.20790345715602</v>
      </c>
      <c r="Q1367">
        <v>570.85177876625414</v>
      </c>
      <c r="R1367">
        <v>1208.1300712690311</v>
      </c>
      <c r="S1367">
        <v>511.44888484738129</v>
      </c>
      <c r="T1367">
        <v>830.54688922125706</v>
      </c>
      <c r="U1367">
        <v>629.21224240394156</v>
      </c>
      <c r="V1367">
        <v>407.62428703562949</v>
      </c>
      <c r="W1367">
        <v>1352.0502686177758</v>
      </c>
      <c r="X1367">
        <v>279.99861393896583</v>
      </c>
      <c r="Y1367">
        <v>299.65962206340356</v>
      </c>
      <c r="Z1367">
        <v>1271.4157748388109</v>
      </c>
      <c r="AA1367">
        <v>556.06116690705142</v>
      </c>
      <c r="AB1367">
        <v>1021.4206782393252</v>
      </c>
      <c r="AC1367">
        <v>3858.4385591591963</v>
      </c>
      <c r="AD1367">
        <v>312.56636885424604</v>
      </c>
      <c r="AE1367">
        <v>632.2075506942349</v>
      </c>
      <c r="AF1367">
        <v>600.77189011406335</v>
      </c>
    </row>
    <row r="1368" spans="4:32" x14ac:dyDescent="0.25">
      <c r="D1368">
        <v>2039</v>
      </c>
      <c r="E1368" t="s">
        <v>177</v>
      </c>
      <c r="F1368">
        <v>333.31398165416351</v>
      </c>
      <c r="G1368">
        <v>1994.0338213331859</v>
      </c>
      <c r="H1368">
        <v>541.04654651842827</v>
      </c>
      <c r="I1368">
        <v>1285.80193945058</v>
      </c>
      <c r="J1368">
        <v>741.40185065417973</v>
      </c>
      <c r="K1368">
        <v>1609.905481540198</v>
      </c>
      <c r="L1368">
        <v>607.93118457011713</v>
      </c>
      <c r="M1368">
        <v>680.7084354466765</v>
      </c>
      <c r="N1368">
        <v>1238.0977343955583</v>
      </c>
      <c r="O1368">
        <v>3042.9669009639774</v>
      </c>
      <c r="P1368">
        <v>390.28078540177114</v>
      </c>
      <c r="Q1368">
        <v>634.94871220597986</v>
      </c>
      <c r="R1368">
        <v>1181.9441985416597</v>
      </c>
      <c r="S1368">
        <v>498.52417575801655</v>
      </c>
      <c r="T1368">
        <v>920.86359189420637</v>
      </c>
      <c r="U1368">
        <v>580.78527592598925</v>
      </c>
      <c r="V1368">
        <v>416.17752205614914</v>
      </c>
      <c r="W1368">
        <v>1461.6952999257599</v>
      </c>
      <c r="X1368">
        <v>274.79599687524274</v>
      </c>
      <c r="Y1368">
        <v>274.38655752243687</v>
      </c>
      <c r="Z1368">
        <v>1302.5965806370214</v>
      </c>
      <c r="AA1368">
        <v>596.24462614445451</v>
      </c>
      <c r="AB1368">
        <v>1026.4034972147927</v>
      </c>
      <c r="AC1368">
        <v>3723.3870432544168</v>
      </c>
      <c r="AD1368">
        <v>368.78547534999706</v>
      </c>
      <c r="AE1368">
        <v>631.60346169773868</v>
      </c>
      <c r="AF1368">
        <v>594.15351055662893</v>
      </c>
    </row>
    <row r="1369" spans="4:32" x14ac:dyDescent="0.25">
      <c r="D1369">
        <v>2039</v>
      </c>
      <c r="E1369" t="s">
        <v>178</v>
      </c>
      <c r="F1369">
        <v>337.46524757272749</v>
      </c>
      <c r="G1369">
        <v>1872.6565781873865</v>
      </c>
      <c r="H1369">
        <v>495.5370621367457</v>
      </c>
      <c r="I1369">
        <v>1166.6045663887069</v>
      </c>
      <c r="J1369">
        <v>734.20125899701293</v>
      </c>
      <c r="K1369">
        <v>1472.4782940436046</v>
      </c>
      <c r="L1369">
        <v>577.85728357020207</v>
      </c>
      <c r="M1369">
        <v>596.30837672921166</v>
      </c>
      <c r="N1369">
        <v>1300.0593527237852</v>
      </c>
      <c r="O1369">
        <v>3027.5079736371345</v>
      </c>
      <c r="P1369">
        <v>426.53939966302983</v>
      </c>
      <c r="Q1369">
        <v>649.29157125246263</v>
      </c>
      <c r="R1369">
        <v>1144.3808020899837</v>
      </c>
      <c r="S1369">
        <v>517.29254579054384</v>
      </c>
      <c r="T1369">
        <v>935.922103709314</v>
      </c>
      <c r="U1369">
        <v>521.22508622175894</v>
      </c>
      <c r="V1369">
        <v>401.16983928742013</v>
      </c>
      <c r="W1369">
        <v>1515.466335943772</v>
      </c>
      <c r="X1369">
        <v>309.86422417722446</v>
      </c>
      <c r="Y1369">
        <v>287.81345836497064</v>
      </c>
      <c r="Z1369">
        <v>1249.5183084671401</v>
      </c>
      <c r="AA1369">
        <v>573.0401462935921</v>
      </c>
      <c r="AB1369">
        <v>970.23524006008711</v>
      </c>
      <c r="AC1369">
        <v>3277.6718761035813</v>
      </c>
      <c r="AD1369">
        <v>358.7345715339855</v>
      </c>
      <c r="AE1369">
        <v>666.24440028654499</v>
      </c>
      <c r="AF1369">
        <v>623.95028437884253</v>
      </c>
    </row>
    <row r="1370" spans="4:32" x14ac:dyDescent="0.25">
      <c r="D1370">
        <v>2039</v>
      </c>
      <c r="E1370" t="s">
        <v>230</v>
      </c>
      <c r="F1370">
        <v>468.64101439020965</v>
      </c>
      <c r="G1370">
        <v>1945.1168049568196</v>
      </c>
      <c r="H1370">
        <v>583.45213538774794</v>
      </c>
      <c r="I1370">
        <v>1298.5175382468774</v>
      </c>
      <c r="J1370">
        <v>864.18418495755634</v>
      </c>
      <c r="K1370">
        <v>1681.9722049556524</v>
      </c>
      <c r="L1370">
        <v>654.77628110482431</v>
      </c>
      <c r="M1370">
        <v>651.950481031697</v>
      </c>
      <c r="N1370">
        <v>1342.4365409040076</v>
      </c>
      <c r="O1370">
        <v>3779.6892797397331</v>
      </c>
      <c r="P1370">
        <v>492.24531122791109</v>
      </c>
      <c r="Q1370">
        <v>819.85268826838933</v>
      </c>
      <c r="R1370">
        <v>1299.222775104952</v>
      </c>
      <c r="S1370">
        <v>652.3591837831267</v>
      </c>
      <c r="T1370">
        <v>1158.5410926835325</v>
      </c>
      <c r="U1370">
        <v>612.96389031698425</v>
      </c>
      <c r="V1370">
        <v>531.07494089428837</v>
      </c>
      <c r="W1370">
        <v>1844.3040190257539</v>
      </c>
      <c r="X1370">
        <v>293.39204256403821</v>
      </c>
      <c r="Y1370">
        <v>300.77347173808096</v>
      </c>
      <c r="Z1370">
        <v>1554.536169797344</v>
      </c>
      <c r="AA1370">
        <v>636.94062594491186</v>
      </c>
      <c r="AB1370">
        <v>1169.1376929049609</v>
      </c>
      <c r="AC1370">
        <v>3756.8265392919479</v>
      </c>
      <c r="AD1370">
        <v>483.16444276723922</v>
      </c>
      <c r="AE1370">
        <v>805.0750836476351</v>
      </c>
      <c r="AF1370">
        <v>703.6787313148169</v>
      </c>
    </row>
    <row r="1371" spans="4:32" x14ac:dyDescent="0.25">
      <c r="D1371">
        <v>2039</v>
      </c>
      <c r="E1371" t="s">
        <v>231</v>
      </c>
      <c r="F1371">
        <v>523.36509642427893</v>
      </c>
      <c r="G1371">
        <v>1951.1354122651469</v>
      </c>
      <c r="H1371">
        <v>576.6414872183509</v>
      </c>
      <c r="I1371">
        <v>1427.2600688928337</v>
      </c>
      <c r="J1371">
        <v>1043.5123406537898</v>
      </c>
      <c r="K1371">
        <v>1755.5861178253913</v>
      </c>
      <c r="L1371">
        <v>577.63500796435312</v>
      </c>
      <c r="M1371">
        <v>705.68627526704915</v>
      </c>
      <c r="N1371">
        <v>1402.466937412778</v>
      </c>
      <c r="O1371">
        <v>3850.6114656115979</v>
      </c>
      <c r="P1371">
        <v>468.14065021866668</v>
      </c>
      <c r="Q1371">
        <v>774.94433898641034</v>
      </c>
      <c r="R1371">
        <v>1398.906497388245</v>
      </c>
      <c r="S1371">
        <v>658.24805627163289</v>
      </c>
      <c r="T1371">
        <v>1247.6612207675721</v>
      </c>
      <c r="U1371">
        <v>644.08074348204002</v>
      </c>
      <c r="V1371">
        <v>554.60758176440447</v>
      </c>
      <c r="W1371">
        <v>2014.7767210654827</v>
      </c>
      <c r="X1371">
        <v>308.41910835455394</v>
      </c>
      <c r="Y1371">
        <v>285.41128449622056</v>
      </c>
      <c r="Z1371">
        <v>1801.7012015861346</v>
      </c>
      <c r="AA1371">
        <v>732.50636163634556</v>
      </c>
      <c r="AB1371">
        <v>1154.696108820234</v>
      </c>
      <c r="AC1371">
        <v>3813.144076973424</v>
      </c>
      <c r="AD1371">
        <v>540.14747513928694</v>
      </c>
      <c r="AE1371">
        <v>800.20768988943792</v>
      </c>
      <c r="AF1371">
        <v>729.4682341620005</v>
      </c>
    </row>
    <row r="1372" spans="4:32" x14ac:dyDescent="0.25">
      <c r="D1372">
        <v>2039</v>
      </c>
      <c r="E1372" t="s">
        <v>232</v>
      </c>
      <c r="F1372">
        <v>355.56461496506103</v>
      </c>
      <c r="G1372">
        <v>1717.6084010508248</v>
      </c>
      <c r="H1372">
        <v>495.30183841454044</v>
      </c>
      <c r="I1372">
        <v>1396.7042144618424</v>
      </c>
      <c r="J1372">
        <v>886.26146821542079</v>
      </c>
      <c r="K1372">
        <v>1565.6085842963785</v>
      </c>
      <c r="L1372">
        <v>555.18933283161675</v>
      </c>
      <c r="M1372">
        <v>643.08421031549267</v>
      </c>
      <c r="N1372">
        <v>1271.073010248826</v>
      </c>
      <c r="O1372">
        <v>3194.0872060251536</v>
      </c>
      <c r="P1372">
        <v>344.50400855164128</v>
      </c>
      <c r="Q1372">
        <v>865.96995573298489</v>
      </c>
      <c r="R1372">
        <v>1216.9290887192244</v>
      </c>
      <c r="S1372">
        <v>678.43252213018502</v>
      </c>
      <c r="T1372">
        <v>964.09839092580648</v>
      </c>
      <c r="U1372">
        <v>471.85438741077201</v>
      </c>
      <c r="V1372">
        <v>566.79952331061531</v>
      </c>
      <c r="W1372">
        <v>1667.2007928823946</v>
      </c>
      <c r="X1372">
        <v>298.48467056141112</v>
      </c>
      <c r="Y1372">
        <v>238.06062028248024</v>
      </c>
      <c r="Z1372">
        <v>1527.091648749454</v>
      </c>
      <c r="AA1372">
        <v>639.90960632266467</v>
      </c>
      <c r="AB1372">
        <v>949.84408349659259</v>
      </c>
      <c r="AC1372">
        <v>3270.5547278664581</v>
      </c>
      <c r="AD1372">
        <v>439.53154484366996</v>
      </c>
      <c r="AE1372">
        <v>725.6939367148334</v>
      </c>
      <c r="AF1372">
        <v>690.2885899221277</v>
      </c>
    </row>
    <row r="1373" spans="4:32" x14ac:dyDescent="0.25">
      <c r="D1373">
        <v>2039</v>
      </c>
      <c r="E1373" t="s">
        <v>233</v>
      </c>
      <c r="F1373">
        <v>243.71822456569959</v>
      </c>
      <c r="G1373">
        <v>1270.5485165413829</v>
      </c>
      <c r="H1373">
        <v>396.05892916108417</v>
      </c>
      <c r="I1373">
        <v>1101.1675215693735</v>
      </c>
      <c r="J1373">
        <v>606.55661884619269</v>
      </c>
      <c r="K1373">
        <v>1069.2965324388829</v>
      </c>
      <c r="L1373">
        <v>409.15938981392304</v>
      </c>
      <c r="M1373">
        <v>470.102058811642</v>
      </c>
      <c r="N1373">
        <v>922.98550356432054</v>
      </c>
      <c r="O1373">
        <v>2221.7072005911286</v>
      </c>
      <c r="P1373">
        <v>219.75868836620816</v>
      </c>
      <c r="Q1373">
        <v>622.94999535290583</v>
      </c>
      <c r="R1373">
        <v>1031.3811007794288</v>
      </c>
      <c r="S1373">
        <v>496.49351970663389</v>
      </c>
      <c r="T1373">
        <v>753.59333317731</v>
      </c>
      <c r="U1373">
        <v>318.61596351898811</v>
      </c>
      <c r="V1373">
        <v>432.37704941042045</v>
      </c>
      <c r="W1373">
        <v>1220.1471177900717</v>
      </c>
      <c r="X1373">
        <v>202.70714447665853</v>
      </c>
      <c r="Y1373">
        <v>156.27981233047615</v>
      </c>
      <c r="Z1373">
        <v>1097.8284300015885</v>
      </c>
      <c r="AA1373">
        <v>441.22287503945148</v>
      </c>
      <c r="AB1373">
        <v>794.54104705806492</v>
      </c>
      <c r="AC1373">
        <v>2380.4619406509705</v>
      </c>
      <c r="AD1373">
        <v>370.3867413177403</v>
      </c>
      <c r="AE1373">
        <v>541.73446210715781</v>
      </c>
      <c r="AF1373">
        <v>448.34702509143506</v>
      </c>
    </row>
    <row r="1374" spans="4:32" x14ac:dyDescent="0.25">
      <c r="D1374">
        <v>2039</v>
      </c>
      <c r="E1374" t="s">
        <v>534</v>
      </c>
      <c r="F1374">
        <v>161.20971587485738</v>
      </c>
      <c r="G1374">
        <v>874.64344335642136</v>
      </c>
      <c r="H1374">
        <v>223.96201255620323</v>
      </c>
      <c r="I1374">
        <v>791.40374071661358</v>
      </c>
      <c r="J1374">
        <v>382.48513177818069</v>
      </c>
      <c r="K1374">
        <v>738.21437263893233</v>
      </c>
      <c r="L1374">
        <v>229.88968756239203</v>
      </c>
      <c r="M1374">
        <v>308.26474347610571</v>
      </c>
      <c r="N1374">
        <v>638.64141670576419</v>
      </c>
      <c r="O1374">
        <v>1421.7341338791766</v>
      </c>
      <c r="P1374">
        <v>159.96696920738398</v>
      </c>
      <c r="Q1374">
        <v>440.6553275998362</v>
      </c>
      <c r="R1374">
        <v>726.2564209759081</v>
      </c>
      <c r="S1374">
        <v>343.30998384211182</v>
      </c>
      <c r="T1374">
        <v>463.0846093639434</v>
      </c>
      <c r="U1374">
        <v>218.86031823279561</v>
      </c>
      <c r="V1374">
        <v>285.07505738698961</v>
      </c>
      <c r="W1374">
        <v>888.80044992834121</v>
      </c>
      <c r="X1374">
        <v>143.83326633806473</v>
      </c>
      <c r="Y1374">
        <v>121.47363598991745</v>
      </c>
      <c r="Z1374">
        <v>740.54382794118987</v>
      </c>
      <c r="AA1374">
        <v>290.24875891155176</v>
      </c>
      <c r="AB1374">
        <v>444.77086752749767</v>
      </c>
      <c r="AC1374">
        <v>1707.6161861897151</v>
      </c>
      <c r="AD1374">
        <v>203.37946724407129</v>
      </c>
      <c r="AE1374">
        <v>306.24809765620773</v>
      </c>
      <c r="AF1374">
        <v>256.52259079844532</v>
      </c>
    </row>
    <row r="1375" spans="4:32" x14ac:dyDescent="0.25">
      <c r="D1375">
        <v>2039</v>
      </c>
      <c r="E1375" t="s">
        <v>535</v>
      </c>
      <c r="F1375">
        <v>59.589281424784652</v>
      </c>
      <c r="G1375">
        <v>536.59136314949728</v>
      </c>
      <c r="H1375">
        <v>204.09356084496096</v>
      </c>
      <c r="I1375">
        <v>533.25252748116134</v>
      </c>
      <c r="J1375">
        <v>321.09722958066527</v>
      </c>
      <c r="K1375">
        <v>539.59976683750858</v>
      </c>
      <c r="L1375">
        <v>85.836982484072578</v>
      </c>
      <c r="M1375">
        <v>202.73573103436891</v>
      </c>
      <c r="N1375">
        <v>351.85055437099311</v>
      </c>
      <c r="O1375">
        <v>993.19247508521573</v>
      </c>
      <c r="P1375">
        <v>143.25589620956032</v>
      </c>
      <c r="Q1375">
        <v>245.85399293551254</v>
      </c>
      <c r="R1375">
        <v>479.93507704691712</v>
      </c>
      <c r="S1375">
        <v>225.18233975805734</v>
      </c>
      <c r="T1375">
        <v>284.31258512862678</v>
      </c>
      <c r="U1375">
        <v>93.794791795693243</v>
      </c>
      <c r="V1375">
        <v>230.32074849942271</v>
      </c>
      <c r="W1375">
        <v>493.23031910468058</v>
      </c>
      <c r="X1375">
        <v>68.066086075915607</v>
      </c>
      <c r="Y1375">
        <v>33.206858120184329</v>
      </c>
      <c r="Z1375">
        <v>420.47524633799173</v>
      </c>
      <c r="AA1375">
        <v>221.56745142296634</v>
      </c>
      <c r="AB1375">
        <v>234.86332775983033</v>
      </c>
      <c r="AC1375">
        <v>1056.0064184218961</v>
      </c>
      <c r="AD1375">
        <v>185.08517087398414</v>
      </c>
      <c r="AE1375">
        <v>147.91624483335676</v>
      </c>
      <c r="AF1375">
        <v>151.95764655574609</v>
      </c>
    </row>
    <row r="1376" spans="4:32" x14ac:dyDescent="0.25">
      <c r="D1376">
        <v>2040</v>
      </c>
      <c r="E1376" t="s">
        <v>181</v>
      </c>
      <c r="F1376">
        <v>703.48851972861087</v>
      </c>
      <c r="G1376">
        <v>6441.1265732548245</v>
      </c>
      <c r="H1376">
        <v>1049.9948295902457</v>
      </c>
      <c r="I1376">
        <v>4385.8126890585136</v>
      </c>
      <c r="J1376">
        <v>1493.0003970566274</v>
      </c>
      <c r="K1376">
        <v>4251.2739222027885</v>
      </c>
      <c r="L1376">
        <v>1279.6024638477954</v>
      </c>
      <c r="M1376">
        <v>1778.5183943391701</v>
      </c>
      <c r="N1376">
        <v>3582.512866410495</v>
      </c>
      <c r="O1376">
        <v>7743.9558953973155</v>
      </c>
      <c r="P1376">
        <v>945.75152881627253</v>
      </c>
      <c r="Q1376">
        <v>1126.4589925186199</v>
      </c>
      <c r="R1376">
        <v>3091.3670113923831</v>
      </c>
      <c r="S1376">
        <v>1039.5068291853654</v>
      </c>
      <c r="T1376">
        <v>1993.094713264504</v>
      </c>
      <c r="U1376">
        <v>2685.355715523599</v>
      </c>
      <c r="V1376">
        <v>976.39181392820922</v>
      </c>
      <c r="W1376">
        <v>3725.6253836929436</v>
      </c>
      <c r="X1376">
        <v>543.99780939264156</v>
      </c>
      <c r="Y1376">
        <v>686.24429722178229</v>
      </c>
      <c r="Z1376">
        <v>3564.3402895677864</v>
      </c>
      <c r="AA1376">
        <v>1744.4165284806415</v>
      </c>
      <c r="AB1376">
        <v>2833.4204150526157</v>
      </c>
      <c r="AC1376">
        <v>8910.4013363163776</v>
      </c>
      <c r="AD1376">
        <v>584.10637663466275</v>
      </c>
      <c r="AE1376">
        <v>1502.5595707391694</v>
      </c>
      <c r="AF1376">
        <v>1601.5646834640536</v>
      </c>
    </row>
    <row r="1377" spans="4:32" x14ac:dyDescent="0.25">
      <c r="D1377">
        <v>2040</v>
      </c>
      <c r="E1377" t="s">
        <v>533</v>
      </c>
      <c r="F1377">
        <v>200.90930975629053</v>
      </c>
      <c r="G1377">
        <v>1367.8747771731553</v>
      </c>
      <c r="H1377">
        <v>327.76472389718788</v>
      </c>
      <c r="I1377">
        <v>946.06321877588402</v>
      </c>
      <c r="J1377">
        <v>358.50154214950788</v>
      </c>
      <c r="K1377">
        <v>1130.6151358335844</v>
      </c>
      <c r="L1377">
        <v>284.54701067025798</v>
      </c>
      <c r="M1377">
        <v>410.04367554280168</v>
      </c>
      <c r="N1377">
        <v>787.07195882245617</v>
      </c>
      <c r="O1377">
        <v>1771.2515083576523</v>
      </c>
      <c r="P1377">
        <v>260.39173780257948</v>
      </c>
      <c r="Q1377">
        <v>326.78109563275279</v>
      </c>
      <c r="R1377">
        <v>939.18717794240081</v>
      </c>
      <c r="S1377">
        <v>303.83908647062952</v>
      </c>
      <c r="T1377">
        <v>442.15711784834252</v>
      </c>
      <c r="U1377">
        <v>424.04191401968041</v>
      </c>
      <c r="V1377">
        <v>174.14055977090871</v>
      </c>
      <c r="W1377">
        <v>1263.0108394357003</v>
      </c>
      <c r="X1377">
        <v>159.5391667889246</v>
      </c>
      <c r="Y1377">
        <v>166.48091408601798</v>
      </c>
      <c r="Z1377">
        <v>800.43503893814295</v>
      </c>
      <c r="AA1377">
        <v>367.07396489685289</v>
      </c>
      <c r="AB1377">
        <v>734.09520373983548</v>
      </c>
      <c r="AC1377">
        <v>2433.6504474970184</v>
      </c>
      <c r="AD1377">
        <v>184.87095583579352</v>
      </c>
      <c r="AE1377">
        <v>353.65979770074631</v>
      </c>
      <c r="AF1377">
        <v>453.02689422017784</v>
      </c>
    </row>
    <row r="1378" spans="4:32" x14ac:dyDescent="0.25">
      <c r="D1378">
        <v>2040</v>
      </c>
      <c r="E1378" t="s">
        <v>168</v>
      </c>
      <c r="F1378">
        <v>154.15758133899416</v>
      </c>
      <c r="G1378">
        <v>1459.3007763385845</v>
      </c>
      <c r="H1378">
        <v>262.75013106450348</v>
      </c>
      <c r="I1378">
        <v>788.50987221204366</v>
      </c>
      <c r="J1378">
        <v>281.61533619128147</v>
      </c>
      <c r="K1378">
        <v>1179.2823594699362</v>
      </c>
      <c r="L1378">
        <v>360.08809629376844</v>
      </c>
      <c r="M1378">
        <v>348.01338927607554</v>
      </c>
      <c r="N1378">
        <v>788.7061240101923</v>
      </c>
      <c r="O1378">
        <v>1900.2732104064939</v>
      </c>
      <c r="P1378">
        <v>238.62745528582013</v>
      </c>
      <c r="Q1378">
        <v>245.81898065746503</v>
      </c>
      <c r="R1378">
        <v>1359.039052234566</v>
      </c>
      <c r="S1378">
        <v>205.23119282107498</v>
      </c>
      <c r="T1378">
        <v>444.21369177431262</v>
      </c>
      <c r="U1378">
        <v>466.23056234243535</v>
      </c>
      <c r="V1378">
        <v>248.48104790459323</v>
      </c>
      <c r="W1378">
        <v>1367.5400302885569</v>
      </c>
      <c r="X1378">
        <v>84.867206500594165</v>
      </c>
      <c r="Y1378">
        <v>155.22662379248061</v>
      </c>
      <c r="Z1378">
        <v>927.74454360154334</v>
      </c>
      <c r="AA1378">
        <v>498.29101887650819</v>
      </c>
      <c r="AB1378">
        <v>566.73312510463529</v>
      </c>
      <c r="AC1378">
        <v>2120.201650749279</v>
      </c>
      <c r="AD1378">
        <v>206.25596200102549</v>
      </c>
      <c r="AE1378">
        <v>390.26040459419903</v>
      </c>
      <c r="AF1378">
        <v>385.70592696138931</v>
      </c>
    </row>
    <row r="1379" spans="4:32" x14ac:dyDescent="0.25">
      <c r="D1379">
        <v>2040</v>
      </c>
      <c r="E1379" t="s">
        <v>226</v>
      </c>
      <c r="F1379">
        <v>131.34542451318262</v>
      </c>
      <c r="G1379">
        <v>2040.8365170011225</v>
      </c>
      <c r="H1379">
        <v>302.98268200313635</v>
      </c>
      <c r="I1379">
        <v>884.21492957562555</v>
      </c>
      <c r="J1379">
        <v>330.03668398963941</v>
      </c>
      <c r="K1379">
        <v>1430.3614674358203</v>
      </c>
      <c r="L1379">
        <v>378.78252619847086</v>
      </c>
      <c r="M1379">
        <v>372.02010335917993</v>
      </c>
      <c r="N1379">
        <v>1052.5519733000285</v>
      </c>
      <c r="O1379">
        <v>2117.8163484483075</v>
      </c>
      <c r="P1379">
        <v>183.8137840286652</v>
      </c>
      <c r="Q1379">
        <v>225.29505349606117</v>
      </c>
      <c r="R1379">
        <v>1147.267835653945</v>
      </c>
      <c r="S1379">
        <v>176.85368773200213</v>
      </c>
      <c r="T1379">
        <v>455.63673507732506</v>
      </c>
      <c r="U1379">
        <v>690.81791350668459</v>
      </c>
      <c r="V1379">
        <v>263.56696230283069</v>
      </c>
      <c r="W1379">
        <v>1094.3402847074385</v>
      </c>
      <c r="X1379">
        <v>107.57951841985471</v>
      </c>
      <c r="Y1379">
        <v>156.7664129518854</v>
      </c>
      <c r="Z1379">
        <v>1062.7481309997568</v>
      </c>
      <c r="AA1379">
        <v>490.10422007539358</v>
      </c>
      <c r="AB1379">
        <v>730.09383392156565</v>
      </c>
      <c r="AC1379">
        <v>2416.0782687402175</v>
      </c>
      <c r="AD1379">
        <v>163.37699696460135</v>
      </c>
      <c r="AE1379">
        <v>399.87237901132579</v>
      </c>
      <c r="AF1379">
        <v>353.75789158478926</v>
      </c>
    </row>
    <row r="1380" spans="4:32" x14ac:dyDescent="0.25">
      <c r="D1380">
        <v>2040</v>
      </c>
      <c r="E1380" t="s">
        <v>227</v>
      </c>
      <c r="F1380">
        <v>134.56741808802431</v>
      </c>
      <c r="G1380">
        <v>2053.805669363031</v>
      </c>
      <c r="H1380">
        <v>295.11726595590079</v>
      </c>
      <c r="I1380">
        <v>1140.1489883965464</v>
      </c>
      <c r="J1380">
        <v>357.66688513940255</v>
      </c>
      <c r="K1380">
        <v>1393.7223210205227</v>
      </c>
      <c r="L1380">
        <v>431.78747033490936</v>
      </c>
      <c r="M1380">
        <v>448.31271397289345</v>
      </c>
      <c r="N1380">
        <v>1073.2186950038911</v>
      </c>
      <c r="O1380">
        <v>2222.1090087483576</v>
      </c>
      <c r="P1380">
        <v>177.920547222896</v>
      </c>
      <c r="Q1380">
        <v>262.55924400093369</v>
      </c>
      <c r="R1380">
        <v>1019.1075010462497</v>
      </c>
      <c r="S1380">
        <v>202.33180836679421</v>
      </c>
      <c r="T1380">
        <v>459.88148170168847</v>
      </c>
      <c r="U1380">
        <v>786.72221048893721</v>
      </c>
      <c r="V1380">
        <v>352.78169193035103</v>
      </c>
      <c r="W1380">
        <v>1059.1335383257071</v>
      </c>
      <c r="X1380">
        <v>149.62629499399293</v>
      </c>
      <c r="Y1380">
        <v>141.62589874124561</v>
      </c>
      <c r="Z1380">
        <v>983.30526682798813</v>
      </c>
      <c r="AA1380">
        <v>482.40204247172272</v>
      </c>
      <c r="AB1380">
        <v>903.65491816622443</v>
      </c>
      <c r="AC1380">
        <v>2482.8877102381894</v>
      </c>
      <c r="AD1380">
        <v>155.4432437189509</v>
      </c>
      <c r="AE1380">
        <v>368.23455764761059</v>
      </c>
      <c r="AF1380">
        <v>394.77363456306949</v>
      </c>
    </row>
    <row r="1381" spans="4:32" x14ac:dyDescent="0.25">
      <c r="D1381">
        <v>2040</v>
      </c>
      <c r="E1381" t="s">
        <v>228</v>
      </c>
      <c r="F1381">
        <v>177.86635864355156</v>
      </c>
      <c r="G1381">
        <v>1954.3426794424788</v>
      </c>
      <c r="H1381">
        <v>305.34108370465128</v>
      </c>
      <c r="I1381">
        <v>1151.7098159871866</v>
      </c>
      <c r="J1381">
        <v>421.10922730137867</v>
      </c>
      <c r="K1381">
        <v>1317.1399047500477</v>
      </c>
      <c r="L1381">
        <v>466.67827742855377</v>
      </c>
      <c r="M1381">
        <v>516.99050356612258</v>
      </c>
      <c r="N1381">
        <v>1093.3597431645942</v>
      </c>
      <c r="O1381">
        <v>2120.3035678517267</v>
      </c>
      <c r="P1381">
        <v>207.48575570350238</v>
      </c>
      <c r="Q1381">
        <v>268.99456605384864</v>
      </c>
      <c r="R1381">
        <v>920.25111849661289</v>
      </c>
      <c r="S1381">
        <v>281.12755134406063</v>
      </c>
      <c r="T1381">
        <v>548.37154437787228</v>
      </c>
      <c r="U1381">
        <v>824.83871717373654</v>
      </c>
      <c r="V1381">
        <v>266.68054716836997</v>
      </c>
      <c r="W1381">
        <v>1014.4928805541538</v>
      </c>
      <c r="X1381">
        <v>155.22905764695841</v>
      </c>
      <c r="Y1381">
        <v>161.00114435747713</v>
      </c>
      <c r="Z1381">
        <v>968.14117694289655</v>
      </c>
      <c r="AA1381">
        <v>540.45542773215823</v>
      </c>
      <c r="AB1381">
        <v>787.640135627154</v>
      </c>
      <c r="AC1381">
        <v>2601.9979716641301</v>
      </c>
      <c r="AD1381">
        <v>158.03794335277047</v>
      </c>
      <c r="AE1381">
        <v>416.59208117421935</v>
      </c>
      <c r="AF1381">
        <v>408.38633839286121</v>
      </c>
    </row>
    <row r="1382" spans="4:32" x14ac:dyDescent="0.25">
      <c r="D1382">
        <v>2040</v>
      </c>
      <c r="E1382" t="s">
        <v>229</v>
      </c>
      <c r="F1382">
        <v>255.05212541109455</v>
      </c>
      <c r="G1382">
        <v>1986.2567666987529</v>
      </c>
      <c r="H1382">
        <v>354.67665422912256</v>
      </c>
      <c r="I1382">
        <v>1274.2140616397171</v>
      </c>
      <c r="J1382">
        <v>488.99700101463088</v>
      </c>
      <c r="K1382">
        <v>1588.7630819410113</v>
      </c>
      <c r="L1382">
        <v>470.47099499984705</v>
      </c>
      <c r="M1382">
        <v>554.22087547637318</v>
      </c>
      <c r="N1382">
        <v>1196.1325695461053</v>
      </c>
      <c r="O1382">
        <v>2484.2808442574792</v>
      </c>
      <c r="P1382">
        <v>273.1764098908335</v>
      </c>
      <c r="Q1382">
        <v>393.38450793663151</v>
      </c>
      <c r="R1382">
        <v>1033.9216394446553</v>
      </c>
      <c r="S1382">
        <v>341.20024262353149</v>
      </c>
      <c r="T1382">
        <v>604.91735137256421</v>
      </c>
      <c r="U1382">
        <v>848.57476801766643</v>
      </c>
      <c r="V1382">
        <v>360.00451877479435</v>
      </c>
      <c r="W1382">
        <v>1193.8889632661117</v>
      </c>
      <c r="X1382">
        <v>165.23009252319133</v>
      </c>
      <c r="Y1382">
        <v>201.74138998177315</v>
      </c>
      <c r="Z1382">
        <v>1084.2388859209093</v>
      </c>
      <c r="AA1382">
        <v>592.87756348079267</v>
      </c>
      <c r="AB1382">
        <v>952.53693557301403</v>
      </c>
      <c r="AC1382">
        <v>3303.7387956345465</v>
      </c>
      <c r="AD1382">
        <v>186.58878121580278</v>
      </c>
      <c r="AE1382">
        <v>476.67486656452098</v>
      </c>
      <c r="AF1382">
        <v>595.6614719949838</v>
      </c>
    </row>
    <row r="1383" spans="4:32" x14ac:dyDescent="0.25">
      <c r="D1383">
        <v>2040</v>
      </c>
      <c r="E1383" t="s">
        <v>174</v>
      </c>
      <c r="F1383">
        <v>273.90417432181647</v>
      </c>
      <c r="G1383">
        <v>2037.8221474464174</v>
      </c>
      <c r="H1383">
        <v>449.87330978536068</v>
      </c>
      <c r="I1383">
        <v>1391.579466078839</v>
      </c>
      <c r="J1383">
        <v>564.44720113812582</v>
      </c>
      <c r="K1383">
        <v>1672.5950601904992</v>
      </c>
      <c r="L1383">
        <v>508.02610141938266</v>
      </c>
      <c r="M1383">
        <v>644.60882347909285</v>
      </c>
      <c r="N1383">
        <v>1364.3139318251694</v>
      </c>
      <c r="O1383">
        <v>2850.5369167547087</v>
      </c>
      <c r="P1383">
        <v>344.26511474580224</v>
      </c>
      <c r="Q1383">
        <v>447.40885988248732</v>
      </c>
      <c r="R1383">
        <v>1191.0920733890787</v>
      </c>
      <c r="S1383">
        <v>485.20929116867234</v>
      </c>
      <c r="T1383">
        <v>775.58745598652536</v>
      </c>
      <c r="U1383">
        <v>715.17861195928276</v>
      </c>
      <c r="V1383">
        <v>391.99439513747996</v>
      </c>
      <c r="W1383">
        <v>1328.8028798197211</v>
      </c>
      <c r="X1383">
        <v>226.7146586638267</v>
      </c>
      <c r="Y1383">
        <v>259.6482454566945</v>
      </c>
      <c r="Z1383">
        <v>1176.1983858077597</v>
      </c>
      <c r="AA1383">
        <v>538.87727829102016</v>
      </c>
      <c r="AB1383">
        <v>919.76832005066467</v>
      </c>
      <c r="AC1383">
        <v>3865.6200968546714</v>
      </c>
      <c r="AD1383">
        <v>294.4556353024567</v>
      </c>
      <c r="AE1383">
        <v>590.45845404679471</v>
      </c>
      <c r="AF1383">
        <v>656.79312875545656</v>
      </c>
    </row>
    <row r="1384" spans="4:32" x14ac:dyDescent="0.25">
      <c r="D1384">
        <v>2040</v>
      </c>
      <c r="E1384" t="s">
        <v>175</v>
      </c>
      <c r="F1384">
        <v>293.54473310406388</v>
      </c>
      <c r="G1384">
        <v>2073.6519444588657</v>
      </c>
      <c r="H1384">
        <v>481.06560727710848</v>
      </c>
      <c r="I1384">
        <v>1435.5433057951213</v>
      </c>
      <c r="J1384">
        <v>573.05034408784854</v>
      </c>
      <c r="K1384">
        <v>1702.9278190307848</v>
      </c>
      <c r="L1384">
        <v>589.21797776649305</v>
      </c>
      <c r="M1384">
        <v>637.80916993988376</v>
      </c>
      <c r="N1384">
        <v>1305.0019512104957</v>
      </c>
      <c r="O1384">
        <v>3022.5763775577043</v>
      </c>
      <c r="P1384">
        <v>368.86001519777284</v>
      </c>
      <c r="Q1384">
        <v>573.4201083609405</v>
      </c>
      <c r="R1384">
        <v>1213.5655911915176</v>
      </c>
      <c r="S1384">
        <v>519.60605138479923</v>
      </c>
      <c r="T1384">
        <v>834.28361779898307</v>
      </c>
      <c r="U1384">
        <v>639.24763245118504</v>
      </c>
      <c r="V1384">
        <v>409.45823686086982</v>
      </c>
      <c r="W1384">
        <v>1373.9075973006286</v>
      </c>
      <c r="X1384">
        <v>281.25836078289228</v>
      </c>
      <c r="Y1384">
        <v>304.43893337706555</v>
      </c>
      <c r="Z1384">
        <v>1291.9695612831756</v>
      </c>
      <c r="AA1384">
        <v>558.56295179157917</v>
      </c>
      <c r="AB1384">
        <v>1037.7114529853623</v>
      </c>
      <c r="AC1384">
        <v>3919.9773107997412</v>
      </c>
      <c r="AD1384">
        <v>313.97264187518147</v>
      </c>
      <c r="AE1384">
        <v>635.05192715556677</v>
      </c>
      <c r="AF1384">
        <v>610.35368118615099</v>
      </c>
    </row>
    <row r="1385" spans="4:32" x14ac:dyDescent="0.25">
      <c r="D1385">
        <v>2040</v>
      </c>
      <c r="E1385" t="s">
        <v>177</v>
      </c>
      <c r="F1385">
        <v>332.53457785132389</v>
      </c>
      <c r="G1385">
        <v>1989.3710780074332</v>
      </c>
      <c r="H1385">
        <v>539.78139186221813</v>
      </c>
      <c r="I1385">
        <v>1282.7952881354058</v>
      </c>
      <c r="J1385">
        <v>739.66819574128203</v>
      </c>
      <c r="K1385">
        <v>1606.140963627395</v>
      </c>
      <c r="L1385">
        <v>611.15720743803706</v>
      </c>
      <c r="M1385">
        <v>680.00047722261081</v>
      </c>
      <c r="N1385">
        <v>1244.6677734151954</v>
      </c>
      <c r="O1385">
        <v>3064.7831270312449</v>
      </c>
      <c r="P1385">
        <v>389.87488108601406</v>
      </c>
      <c r="Q1385">
        <v>634.28834553611296</v>
      </c>
      <c r="R1385">
        <v>1180.7149393285058</v>
      </c>
      <c r="S1385">
        <v>501.16962384823671</v>
      </c>
      <c r="T1385">
        <v>919.90586473941289</v>
      </c>
      <c r="U1385">
        <v>583.8672474205315</v>
      </c>
      <c r="V1385">
        <v>415.74468431818627</v>
      </c>
      <c r="W1385">
        <v>1472.1747682021123</v>
      </c>
      <c r="X1385">
        <v>274.5102003788316</v>
      </c>
      <c r="Y1385">
        <v>275.84260605504039</v>
      </c>
      <c r="Z1385">
        <v>1311.9354076445136</v>
      </c>
      <c r="AA1385">
        <v>595.62451294377558</v>
      </c>
      <c r="AB1385">
        <v>1031.8501682160004</v>
      </c>
      <c r="AC1385">
        <v>3743.1454173147131</v>
      </c>
      <c r="AD1385">
        <v>368.40192683407668</v>
      </c>
      <c r="AE1385">
        <v>630.9465741938194</v>
      </c>
      <c r="AF1385">
        <v>597.3064213806822</v>
      </c>
    </row>
    <row r="1386" spans="4:32" x14ac:dyDescent="0.25">
      <c r="D1386">
        <v>2040</v>
      </c>
      <c r="E1386" t="s">
        <v>178</v>
      </c>
      <c r="F1386">
        <v>344.85468007714866</v>
      </c>
      <c r="G1386">
        <v>1913.6618949955828</v>
      </c>
      <c r="H1386">
        <v>506.38777254451742</v>
      </c>
      <c r="I1386">
        <v>1192.1495543976457</v>
      </c>
      <c r="J1386">
        <v>750.27796819015805</v>
      </c>
      <c r="K1386">
        <v>1504.7209591663757</v>
      </c>
      <c r="L1386">
        <v>583.09856746040668</v>
      </c>
      <c r="M1386">
        <v>601.65764297490068</v>
      </c>
      <c r="N1386">
        <v>1311.8511572670141</v>
      </c>
      <c r="O1386">
        <v>3057.1958255127329</v>
      </c>
      <c r="P1386">
        <v>430.36572996814647</v>
      </c>
      <c r="Q1386">
        <v>655.11613052624318</v>
      </c>
      <c r="R1386">
        <v>1154.6466273504166</v>
      </c>
      <c r="S1386">
        <v>521.98449510720502</v>
      </c>
      <c r="T1386">
        <v>944.3179215668921</v>
      </c>
      <c r="U1386">
        <v>525.9527044854002</v>
      </c>
      <c r="V1386">
        <v>404.76858846458146</v>
      </c>
      <c r="W1386">
        <v>1530.3270532385654</v>
      </c>
      <c r="X1386">
        <v>312.64390378566731</v>
      </c>
      <c r="Y1386">
        <v>290.42398536809549</v>
      </c>
      <c r="Z1386">
        <v>1261.7711298570885</v>
      </c>
      <c r="AA1386">
        <v>578.18068168034381</v>
      </c>
      <c r="AB1386">
        <v>979.03547236315183</v>
      </c>
      <c r="AC1386">
        <v>3307.4010311909055</v>
      </c>
      <c r="AD1386">
        <v>361.95264930977345</v>
      </c>
      <c r="AE1386">
        <v>672.22103724304793</v>
      </c>
      <c r="AF1386">
        <v>629.6096412248761</v>
      </c>
    </row>
    <row r="1387" spans="4:32" x14ac:dyDescent="0.25">
      <c r="D1387">
        <v>2040</v>
      </c>
      <c r="E1387" t="s">
        <v>230</v>
      </c>
      <c r="F1387">
        <v>460.40234700310361</v>
      </c>
      <c r="G1387">
        <v>1910.9218243788573</v>
      </c>
      <c r="H1387">
        <v>573.19509869621754</v>
      </c>
      <c r="I1387">
        <v>1275.689715317508</v>
      </c>
      <c r="J1387">
        <v>848.99190378189621</v>
      </c>
      <c r="K1387">
        <v>1652.4032830613153</v>
      </c>
      <c r="L1387">
        <v>638.89738026335476</v>
      </c>
      <c r="M1387">
        <v>636.52839283467097</v>
      </c>
      <c r="N1387">
        <v>1309.8812738087909</v>
      </c>
      <c r="O1387">
        <v>3643.2415676920409</v>
      </c>
      <c r="P1387">
        <v>480.6010977098598</v>
      </c>
      <c r="Q1387">
        <v>800.45882196272248</v>
      </c>
      <c r="R1387">
        <v>1268.4892626554395</v>
      </c>
      <c r="S1387">
        <v>636.53889967809505</v>
      </c>
      <c r="T1387">
        <v>1131.1354484956948</v>
      </c>
      <c r="U1387">
        <v>598.0989767356283</v>
      </c>
      <c r="V1387">
        <v>518.51220060036121</v>
      </c>
      <c r="W1387">
        <v>1777.7241906082825</v>
      </c>
      <c r="X1387">
        <v>286.451763987101</v>
      </c>
      <c r="Y1387">
        <v>293.47945044974881</v>
      </c>
      <c r="Z1387">
        <v>1498.4170319620675</v>
      </c>
      <c r="AA1387">
        <v>621.87360046462265</v>
      </c>
      <c r="AB1387">
        <v>1140.7850753294774</v>
      </c>
      <c r="AC1387">
        <v>3665.7201907306321</v>
      </c>
      <c r="AD1387">
        <v>471.73503997236503</v>
      </c>
      <c r="AE1387">
        <v>786.03078610283694</v>
      </c>
      <c r="AF1387">
        <v>686.61390303492647</v>
      </c>
    </row>
    <row r="1388" spans="4:32" x14ac:dyDescent="0.25">
      <c r="D1388">
        <v>2040</v>
      </c>
      <c r="E1388" t="s">
        <v>231</v>
      </c>
      <c r="F1388">
        <v>517.89318876339109</v>
      </c>
      <c r="G1388">
        <v>1930.7358233687025</v>
      </c>
      <c r="H1388">
        <v>570.61256210841589</v>
      </c>
      <c r="I1388">
        <v>1412.3377224115488</v>
      </c>
      <c r="J1388">
        <v>1032.6021687488112</v>
      </c>
      <c r="K1388">
        <v>1737.2310437229917</v>
      </c>
      <c r="L1388">
        <v>575.78636314982862</v>
      </c>
      <c r="M1388">
        <v>698.04241330923276</v>
      </c>
      <c r="N1388">
        <v>1397.9785265726405</v>
      </c>
      <c r="O1388">
        <v>3801.5396885112577</v>
      </c>
      <c r="P1388">
        <v>463.06983811344361</v>
      </c>
      <c r="Q1388">
        <v>766.55028661524614</v>
      </c>
      <c r="R1388">
        <v>1383.7538034324475</v>
      </c>
      <c r="S1388">
        <v>656.14142000631068</v>
      </c>
      <c r="T1388">
        <v>1234.1467874054395</v>
      </c>
      <c r="U1388">
        <v>642.01944783659565</v>
      </c>
      <c r="V1388">
        <v>548.60017600302524</v>
      </c>
      <c r="W1388">
        <v>1989.1006238933737</v>
      </c>
      <c r="X1388">
        <v>305.07837016530277</v>
      </c>
      <c r="Y1388">
        <v>284.49786324609568</v>
      </c>
      <c r="Z1388">
        <v>1778.7405158469394</v>
      </c>
      <c r="AA1388">
        <v>724.57198951120859</v>
      </c>
      <c r="AB1388">
        <v>1151.0006559053481</v>
      </c>
      <c r="AC1388">
        <v>3800.9406112420561</v>
      </c>
      <c r="AD1388">
        <v>534.29669855267218</v>
      </c>
      <c r="AE1388">
        <v>791.5399896188278</v>
      </c>
      <c r="AF1388">
        <v>727.13366709135801</v>
      </c>
    </row>
    <row r="1389" spans="4:32" x14ac:dyDescent="0.25">
      <c r="D1389">
        <v>2040</v>
      </c>
      <c r="E1389" t="s">
        <v>232</v>
      </c>
      <c r="F1389">
        <v>364.37231296309807</v>
      </c>
      <c r="G1389">
        <v>1760.1553121849195</v>
      </c>
      <c r="H1389">
        <v>507.57096989450082</v>
      </c>
      <c r="I1389">
        <v>1431.3020017438371</v>
      </c>
      <c r="J1389">
        <v>908.2150682948477</v>
      </c>
      <c r="K1389">
        <v>1604.3903050111121</v>
      </c>
      <c r="L1389">
        <v>566.46588785214692</v>
      </c>
      <c r="M1389">
        <v>659.13860532755746</v>
      </c>
      <c r="N1389">
        <v>1296.890013363922</v>
      </c>
      <c r="O1389">
        <v>3297.9783434551732</v>
      </c>
      <c r="P1389">
        <v>353.10444275265269</v>
      </c>
      <c r="Q1389">
        <v>887.58862326502867</v>
      </c>
      <c r="R1389">
        <v>1247.3093406031662</v>
      </c>
      <c r="S1389">
        <v>692.21229276176234</v>
      </c>
      <c r="T1389">
        <v>988.16680397364905</v>
      </c>
      <c r="U1389">
        <v>481.43831067200995</v>
      </c>
      <c r="V1389">
        <v>580.94949510888796</v>
      </c>
      <c r="W1389">
        <v>1721.4282999993113</v>
      </c>
      <c r="X1389">
        <v>305.93624646604729</v>
      </c>
      <c r="Y1389">
        <v>242.89591434179732</v>
      </c>
      <c r="Z1389">
        <v>1576.7619545724112</v>
      </c>
      <c r="AA1389">
        <v>655.88474834470071</v>
      </c>
      <c r="AB1389">
        <v>969.1365454281746</v>
      </c>
      <c r="AC1389">
        <v>3336.9835804316549</v>
      </c>
      <c r="AD1389">
        <v>450.50431159488829</v>
      </c>
      <c r="AE1389">
        <v>743.81065755947145</v>
      </c>
      <c r="AF1389">
        <v>704.30917137782706</v>
      </c>
    </row>
    <row r="1390" spans="4:32" x14ac:dyDescent="0.25">
      <c r="D1390">
        <v>2040</v>
      </c>
      <c r="E1390" t="s">
        <v>233</v>
      </c>
      <c r="F1390">
        <v>252.1269303954893</v>
      </c>
      <c r="G1390">
        <v>1314.3846668215281</v>
      </c>
      <c r="H1390">
        <v>409.72365625529989</v>
      </c>
      <c r="I1390">
        <v>1139.1597307063614</v>
      </c>
      <c r="J1390">
        <v>627.4838851024532</v>
      </c>
      <c r="K1390">
        <v>1106.1891366013956</v>
      </c>
      <c r="L1390">
        <v>422.88540346677365</v>
      </c>
      <c r="M1390">
        <v>485.84340848397244</v>
      </c>
      <c r="N1390">
        <v>953.94877103098827</v>
      </c>
      <c r="O1390">
        <v>2282.8964396040242</v>
      </c>
      <c r="P1390">
        <v>227.11729974061873</v>
      </c>
      <c r="Q1390">
        <v>643.80945240360506</v>
      </c>
      <c r="R1390">
        <v>1065.9168579591419</v>
      </c>
      <c r="S1390">
        <v>513.14931937713482</v>
      </c>
      <c r="T1390">
        <v>778.82737745754173</v>
      </c>
      <c r="U1390">
        <v>329.30452933014226</v>
      </c>
      <c r="V1390">
        <v>446.85517856872519</v>
      </c>
      <c r="W1390">
        <v>1253.7518491432795</v>
      </c>
      <c r="X1390">
        <v>209.49478554837142</v>
      </c>
      <c r="Y1390">
        <v>161.52250965361125</v>
      </c>
      <c r="Z1390">
        <v>1128.0643162518766</v>
      </c>
      <c r="AA1390">
        <v>455.99720633462636</v>
      </c>
      <c r="AB1390">
        <v>821.19540604669533</v>
      </c>
      <c r="AC1390">
        <v>2460.3189692586388</v>
      </c>
      <c r="AD1390">
        <v>382.78912735241551</v>
      </c>
      <c r="AE1390">
        <v>559.87442009657263</v>
      </c>
      <c r="AF1390">
        <v>463.38766094344061</v>
      </c>
    </row>
    <row r="1391" spans="4:32" x14ac:dyDescent="0.25">
      <c r="D1391">
        <v>2040</v>
      </c>
      <c r="E1391" t="s">
        <v>534</v>
      </c>
      <c r="F1391">
        <v>161.8893273835148</v>
      </c>
      <c r="G1391">
        <v>878.33067614416609</v>
      </c>
      <c r="H1391">
        <v>224.90616880887865</v>
      </c>
      <c r="I1391">
        <v>794.74006003996658</v>
      </c>
      <c r="J1391">
        <v>384.09757365884616</v>
      </c>
      <c r="K1391">
        <v>741.32646163914615</v>
      </c>
      <c r="L1391">
        <v>231.20408969812979</v>
      </c>
      <c r="M1391">
        <v>310.17598589145064</v>
      </c>
      <c r="N1391">
        <v>642.29287080529093</v>
      </c>
      <c r="O1391">
        <v>1428.9372976862917</v>
      </c>
      <c r="P1391">
        <v>160.95876493840319</v>
      </c>
      <c r="Q1391">
        <v>443.38739206870662</v>
      </c>
      <c r="R1391">
        <v>730.75921315555718</v>
      </c>
      <c r="S1391">
        <v>345.27287039333959</v>
      </c>
      <c r="T1391">
        <v>465.95573545293263</v>
      </c>
      <c r="U1391">
        <v>220.11165957291271</v>
      </c>
      <c r="V1391">
        <v>286.84252367291975</v>
      </c>
      <c r="W1391">
        <v>893.30352478608791</v>
      </c>
      <c r="X1391">
        <v>144.72503305865379</v>
      </c>
      <c r="Y1391">
        <v>122.16816565009478</v>
      </c>
      <c r="Z1391">
        <v>744.29576606513024</v>
      </c>
      <c r="AA1391">
        <v>292.04830216381464</v>
      </c>
      <c r="AB1391">
        <v>447.31386014448236</v>
      </c>
      <c r="AC1391">
        <v>1717.3795400223612</v>
      </c>
      <c r="AD1391">
        <v>204.64042060456242</v>
      </c>
      <c r="AE1391">
        <v>308.14683686088949</v>
      </c>
      <c r="AF1391">
        <v>257.98926746752795</v>
      </c>
    </row>
    <row r="1392" spans="4:32" x14ac:dyDescent="0.25">
      <c r="D1392">
        <v>2040</v>
      </c>
      <c r="E1392" t="s">
        <v>535</v>
      </c>
      <c r="F1392">
        <v>61.541549478989872</v>
      </c>
      <c r="G1392">
        <v>554.17120555389795</v>
      </c>
      <c r="H1392">
        <v>210.78008784075189</v>
      </c>
      <c r="I1392">
        <v>550.72298272636692</v>
      </c>
      <c r="J1392">
        <v>331.61703865732585</v>
      </c>
      <c r="K1392">
        <v>557.27817076629458</v>
      </c>
      <c r="L1392">
        <v>88.549496790448259</v>
      </c>
      <c r="M1392">
        <v>208.47030368132013</v>
      </c>
      <c r="N1392">
        <v>362.96930103260405</v>
      </c>
      <c r="O1392">
        <v>1030.0412343710309</v>
      </c>
      <c r="P1392">
        <v>147.30802525324904</v>
      </c>
      <c r="Q1392">
        <v>252.80820656050361</v>
      </c>
      <c r="R1392">
        <v>493.5104963926027</v>
      </c>
      <c r="S1392">
        <v>232.29827394470257</v>
      </c>
      <c r="T1392">
        <v>292.35463654967708</v>
      </c>
      <c r="U1392">
        <v>96.758778963538475</v>
      </c>
      <c r="V1392">
        <v>236.83558955694807</v>
      </c>
      <c r="W1392">
        <v>511.52981870529402</v>
      </c>
      <c r="X1392">
        <v>69.991399948337062</v>
      </c>
      <c r="Y1392">
        <v>34.256220237934699</v>
      </c>
      <c r="Z1392">
        <v>436.07543615681124</v>
      </c>
      <c r="AA1392">
        <v>227.83469716155517</v>
      </c>
      <c r="AB1392">
        <v>242.28518857267696</v>
      </c>
      <c r="AC1392">
        <v>1089.3770290223497</v>
      </c>
      <c r="AD1392">
        <v>190.32048066784733</v>
      </c>
      <c r="AE1392">
        <v>152.10019626280317</v>
      </c>
      <c r="AF1392">
        <v>156.75962442492533</v>
      </c>
    </row>
    <row r="1393" spans="4:32" x14ac:dyDescent="0.25">
      <c r="D1393">
        <v>2041</v>
      </c>
      <c r="E1393" t="s">
        <v>181</v>
      </c>
      <c r="F1393">
        <v>705.92591351593148</v>
      </c>
      <c r="G1393">
        <v>6463.4433011796154</v>
      </c>
      <c r="H1393">
        <v>1053.6327722184344</v>
      </c>
      <c r="I1393">
        <v>4401.0083209712948</v>
      </c>
      <c r="J1393">
        <v>1498.1732318509421</v>
      </c>
      <c r="K1393">
        <v>4266.0034143772627</v>
      </c>
      <c r="L1393">
        <v>1283.1810041590927</v>
      </c>
      <c r="M1393">
        <v>1781.8977526272704</v>
      </c>
      <c r="N1393">
        <v>3592.5317332620334</v>
      </c>
      <c r="O1393">
        <v>7766.1954241452731</v>
      </c>
      <c r="P1393">
        <v>947.54854889633543</v>
      </c>
      <c r="Q1393">
        <v>1128.5993743919191</v>
      </c>
      <c r="R1393">
        <v>3097.2409100063974</v>
      </c>
      <c r="S1393">
        <v>1042.4139172828068</v>
      </c>
      <c r="T1393">
        <v>1996.8817874717076</v>
      </c>
      <c r="U1393">
        <v>2692.865589839781</v>
      </c>
      <c r="V1393">
        <v>978.24705353626371</v>
      </c>
      <c r="W1393">
        <v>3736.32484452975</v>
      </c>
      <c r="X1393">
        <v>545.03145824987621</v>
      </c>
      <c r="Y1393">
        <v>688.1634502012331</v>
      </c>
      <c r="Z1393">
        <v>3574.5765627862925</v>
      </c>
      <c r="AA1393">
        <v>1747.7310898999574</v>
      </c>
      <c r="AB1393">
        <v>2841.3443675773933</v>
      </c>
      <c r="AC1393">
        <v>8935.3201929712523</v>
      </c>
      <c r="AD1393">
        <v>585.2162356787386</v>
      </c>
      <c r="AE1393">
        <v>1505.4145803667918</v>
      </c>
      <c r="AF1393">
        <v>1606.0436243404977</v>
      </c>
    </row>
    <row r="1394" spans="4:32" x14ac:dyDescent="0.25">
      <c r="D1394">
        <v>2041</v>
      </c>
      <c r="E1394" t="s">
        <v>533</v>
      </c>
      <c r="F1394">
        <v>200.83830794881749</v>
      </c>
      <c r="G1394">
        <v>1367.3913671126963</v>
      </c>
      <c r="H1394">
        <v>327.64889109754898</v>
      </c>
      <c r="I1394">
        <v>945.72887788049036</v>
      </c>
      <c r="J1394">
        <v>358.37484688832086</v>
      </c>
      <c r="K1394">
        <v>1130.215573870538</v>
      </c>
      <c r="L1394">
        <v>285.24110307282604</v>
      </c>
      <c r="M1394">
        <v>409.68139242054195</v>
      </c>
      <c r="N1394">
        <v>788.99185481997938</v>
      </c>
      <c r="O1394">
        <v>1772.5892993860725</v>
      </c>
      <c r="P1394">
        <v>260.16167564723253</v>
      </c>
      <c r="Q1394">
        <v>326.49237693598332</v>
      </c>
      <c r="R1394">
        <v>938.35738423137514</v>
      </c>
      <c r="S1394">
        <v>304.58023782212581</v>
      </c>
      <c r="T1394">
        <v>441.76646175305848</v>
      </c>
      <c r="U1394">
        <v>425.07627481018108</v>
      </c>
      <c r="V1394">
        <v>173.98670253698762</v>
      </c>
      <c r="W1394">
        <v>1263.9647663974119</v>
      </c>
      <c r="X1394">
        <v>159.39821022523537</v>
      </c>
      <c r="Y1394">
        <v>166.88700915399113</v>
      </c>
      <c r="Z1394">
        <v>801.03959159984697</v>
      </c>
      <c r="AA1394">
        <v>366.74964651314161</v>
      </c>
      <c r="AB1394">
        <v>735.88587411966932</v>
      </c>
      <c r="AC1394">
        <v>2439.5868243443279</v>
      </c>
      <c r="AD1394">
        <v>184.70761804743069</v>
      </c>
      <c r="AE1394">
        <v>353.347331045678</v>
      </c>
      <c r="AF1394">
        <v>454.13195775501009</v>
      </c>
    </row>
    <row r="1395" spans="4:32" x14ac:dyDescent="0.25">
      <c r="D1395">
        <v>2041</v>
      </c>
      <c r="E1395" t="s">
        <v>168</v>
      </c>
      <c r="F1395">
        <v>153.80258953816303</v>
      </c>
      <c r="G1395">
        <v>1455.940320070089</v>
      </c>
      <c r="H1395">
        <v>262.14507394447708</v>
      </c>
      <c r="I1395">
        <v>786.6941033275142</v>
      </c>
      <c r="J1395">
        <v>280.96683655559787</v>
      </c>
      <c r="K1395">
        <v>1176.5667254749007</v>
      </c>
      <c r="L1395">
        <v>360.10305429638385</v>
      </c>
      <c r="M1395">
        <v>346.88312859952055</v>
      </c>
      <c r="N1395">
        <v>788.73888673794465</v>
      </c>
      <c r="O1395">
        <v>1897.6872276858705</v>
      </c>
      <c r="P1395">
        <v>237.85245283658395</v>
      </c>
      <c r="Q1395">
        <v>245.02062192774514</v>
      </c>
      <c r="R1395">
        <v>1354.6252324047068</v>
      </c>
      <c r="S1395">
        <v>205.23971809239214</v>
      </c>
      <c r="T1395">
        <v>442.77099651237393</v>
      </c>
      <c r="U1395">
        <v>466.24992948631677</v>
      </c>
      <c r="V1395">
        <v>247.67404344450637</v>
      </c>
      <c r="W1395">
        <v>1365.6790163729156</v>
      </c>
      <c r="X1395">
        <v>84.591578983974117</v>
      </c>
      <c r="Y1395">
        <v>155.2330718819025</v>
      </c>
      <c r="Z1395">
        <v>926.4820244302116</v>
      </c>
      <c r="AA1395">
        <v>496.67269394571122</v>
      </c>
      <c r="AB1395">
        <v>566.75666710909138</v>
      </c>
      <c r="AC1395">
        <v>2120.2897235907963</v>
      </c>
      <c r="AD1395">
        <v>205.58609408692107</v>
      </c>
      <c r="AE1395">
        <v>388.99293615039346</v>
      </c>
      <c r="AF1395">
        <v>385.72194912464226</v>
      </c>
    </row>
    <row r="1396" spans="4:32" x14ac:dyDescent="0.25">
      <c r="D1396">
        <v>2041</v>
      </c>
      <c r="E1396" t="s">
        <v>226</v>
      </c>
      <c r="F1396">
        <v>130.90577865648436</v>
      </c>
      <c r="G1396">
        <v>2034.0053287642763</v>
      </c>
      <c r="H1396">
        <v>301.96852348724053</v>
      </c>
      <c r="I1396">
        <v>881.255241930171</v>
      </c>
      <c r="J1396">
        <v>328.93196898938515</v>
      </c>
      <c r="K1396">
        <v>1425.5736912717875</v>
      </c>
      <c r="L1396">
        <v>377.12908055263347</v>
      </c>
      <c r="M1396">
        <v>370.30394198856789</v>
      </c>
      <c r="N1396">
        <v>1047.9574174351187</v>
      </c>
      <c r="O1396">
        <v>2110.1852144782956</v>
      </c>
      <c r="P1396">
        <v>182.96583491869075</v>
      </c>
      <c r="Q1396">
        <v>224.25574765127294</v>
      </c>
      <c r="R1396">
        <v>1141.9753884890829</v>
      </c>
      <c r="S1396">
        <v>176.08169340885971</v>
      </c>
      <c r="T1396">
        <v>453.53484284969852</v>
      </c>
      <c r="U1396">
        <v>687.80238403488522</v>
      </c>
      <c r="V1396">
        <v>262.35110478548313</v>
      </c>
      <c r="W1396">
        <v>1090.3970450929642</v>
      </c>
      <c r="X1396">
        <v>107.08324466444707</v>
      </c>
      <c r="Y1396">
        <v>156.08210276073095</v>
      </c>
      <c r="Z1396">
        <v>1058.9187274870394</v>
      </c>
      <c r="AA1396">
        <v>487.8433263159634</v>
      </c>
      <c r="AB1396">
        <v>726.90685884416257</v>
      </c>
      <c r="AC1396">
        <v>2405.5317049017426</v>
      </c>
      <c r="AD1396">
        <v>162.62332454608008</v>
      </c>
      <c r="AE1396">
        <v>398.02773264991288</v>
      </c>
      <c r="AF1396">
        <v>352.21368242764612</v>
      </c>
    </row>
    <row r="1397" spans="4:32" x14ac:dyDescent="0.25">
      <c r="D1397">
        <v>2041</v>
      </c>
      <c r="E1397" t="s">
        <v>227</v>
      </c>
      <c r="F1397">
        <v>137.40514571329552</v>
      </c>
      <c r="G1397">
        <v>2097.1158641166958</v>
      </c>
      <c r="H1397">
        <v>301.34063287633739</v>
      </c>
      <c r="I1397">
        <v>1164.192195342685</v>
      </c>
      <c r="J1397">
        <v>365.2092844439718</v>
      </c>
      <c r="K1397">
        <v>1423.1128257096293</v>
      </c>
      <c r="L1397">
        <v>440.07349119306053</v>
      </c>
      <c r="M1397">
        <v>456.79936542222782</v>
      </c>
      <c r="N1397">
        <v>1093.8138097376802</v>
      </c>
      <c r="O1397">
        <v>2266.2552220849548</v>
      </c>
      <c r="P1397">
        <v>181.28861960383421</v>
      </c>
      <c r="Q1397">
        <v>267.52954423821711</v>
      </c>
      <c r="R1397">
        <v>1038.399414661942</v>
      </c>
      <c r="S1397">
        <v>206.21456481429911</v>
      </c>
      <c r="T1397">
        <v>468.5871322923644</v>
      </c>
      <c r="U1397">
        <v>801.81944487748012</v>
      </c>
      <c r="V1397">
        <v>359.45992157632168</v>
      </c>
      <c r="W1397">
        <v>1080.1751411232265</v>
      </c>
      <c r="X1397">
        <v>152.45875138813852</v>
      </c>
      <c r="Y1397">
        <v>144.34370606926777</v>
      </c>
      <c r="Z1397">
        <v>1002.8404039042917</v>
      </c>
      <c r="AA1397">
        <v>491.53401188794595</v>
      </c>
      <c r="AB1397">
        <v>920.99609644239933</v>
      </c>
      <c r="AC1397">
        <v>2530.534436391506</v>
      </c>
      <c r="AD1397">
        <v>158.38581614324406</v>
      </c>
      <c r="AE1397">
        <v>375.20531320495581</v>
      </c>
      <c r="AF1397">
        <v>402.34935825810993</v>
      </c>
    </row>
    <row r="1398" spans="4:32" x14ac:dyDescent="0.25">
      <c r="D1398">
        <v>2041</v>
      </c>
      <c r="E1398" t="s">
        <v>228</v>
      </c>
      <c r="F1398">
        <v>180.76403773492831</v>
      </c>
      <c r="G1398">
        <v>1986.1815159869125</v>
      </c>
      <c r="H1398">
        <v>310.31549528386626</v>
      </c>
      <c r="I1398">
        <v>1170.4726977292446</v>
      </c>
      <c r="J1398">
        <v>427.96965561645095</v>
      </c>
      <c r="K1398">
        <v>1338.5978622385733</v>
      </c>
      <c r="L1398">
        <v>474.78567308382139</v>
      </c>
      <c r="M1398">
        <v>525.56457974360706</v>
      </c>
      <c r="N1398">
        <v>1112.3541992173173</v>
      </c>
      <c r="O1398">
        <v>2150.459789043502</v>
      </c>
      <c r="P1398">
        <v>210.92682215032002</v>
      </c>
      <c r="Q1398">
        <v>273.45573097809</v>
      </c>
      <c r="R1398">
        <v>935.51310713659575</v>
      </c>
      <c r="S1398">
        <v>286.01145616367546</v>
      </c>
      <c r="T1398">
        <v>557.4660622899587</v>
      </c>
      <c r="U1398">
        <v>839.16827600548368</v>
      </c>
      <c r="V1398">
        <v>271.10333503527011</v>
      </c>
      <c r="W1398">
        <v>1028.9216030103771</v>
      </c>
      <c r="X1398">
        <v>157.80346811686738</v>
      </c>
      <c r="Y1398">
        <v>163.79814614948097</v>
      </c>
      <c r="Z1398">
        <v>981.91065784149077</v>
      </c>
      <c r="AA1398">
        <v>549.41866008545378</v>
      </c>
      <c r="AB1398">
        <v>801.32345992646344</v>
      </c>
      <c r="AC1398">
        <v>2647.2013335320166</v>
      </c>
      <c r="AD1398">
        <v>160.658938043955</v>
      </c>
      <c r="AE1398">
        <v>423.50109055502259</v>
      </c>
      <c r="AF1398">
        <v>415.48105392965584</v>
      </c>
    </row>
    <row r="1399" spans="4:32" x14ac:dyDescent="0.25">
      <c r="D1399">
        <v>2041</v>
      </c>
      <c r="E1399" t="s">
        <v>229</v>
      </c>
      <c r="F1399">
        <v>251.25589223707411</v>
      </c>
      <c r="G1399">
        <v>1956.6930301970051</v>
      </c>
      <c r="H1399">
        <v>349.39759498323326</v>
      </c>
      <c r="I1399">
        <v>1255.2484730024792</v>
      </c>
      <c r="J1399">
        <v>481.71869806280807</v>
      </c>
      <c r="K1399">
        <v>1565.1156996359155</v>
      </c>
      <c r="L1399">
        <v>462.48370975330545</v>
      </c>
      <c r="M1399">
        <v>545.03385344402363</v>
      </c>
      <c r="N1399">
        <v>1175.8255747957774</v>
      </c>
      <c r="O1399">
        <v>2434.8422715218053</v>
      </c>
      <c r="P1399">
        <v>268.64811114310396</v>
      </c>
      <c r="Q1399">
        <v>386.86358405679317</v>
      </c>
      <c r="R1399">
        <v>1016.7828752775052</v>
      </c>
      <c r="S1399">
        <v>335.40761418737424</v>
      </c>
      <c r="T1399">
        <v>594.88996106534512</v>
      </c>
      <c r="U1399">
        <v>834.16833532105113</v>
      </c>
      <c r="V1399">
        <v>354.03691706205376</v>
      </c>
      <c r="W1399">
        <v>1170.1299078094039</v>
      </c>
      <c r="X1399">
        <v>162.49116194950452</v>
      </c>
      <c r="Y1399">
        <v>198.31638388162295</v>
      </c>
      <c r="Z1399">
        <v>1062.6619280868731</v>
      </c>
      <c r="AA1399">
        <v>583.04975027635135</v>
      </c>
      <c r="AB1399">
        <v>936.36551524498577</v>
      </c>
      <c r="AC1399">
        <v>3247.6505257491576</v>
      </c>
      <c r="AD1399">
        <v>183.49579912171367</v>
      </c>
      <c r="AE1399">
        <v>468.77328310714688</v>
      </c>
      <c r="AF1399">
        <v>585.54880163323207</v>
      </c>
    </row>
    <row r="1400" spans="4:32" x14ac:dyDescent="0.25">
      <c r="D1400">
        <v>2041</v>
      </c>
      <c r="E1400" t="s">
        <v>174</v>
      </c>
      <c r="F1400">
        <v>270.70745639620492</v>
      </c>
      <c r="G1400">
        <v>2014.0388567971252</v>
      </c>
      <c r="H1400">
        <v>444.62286744651783</v>
      </c>
      <c r="I1400">
        <v>1375.3384320196044</v>
      </c>
      <c r="J1400">
        <v>557.85957431422969</v>
      </c>
      <c r="K1400">
        <v>1653.0743112846494</v>
      </c>
      <c r="L1400">
        <v>503.04052926195448</v>
      </c>
      <c r="M1400">
        <v>636.99508506890186</v>
      </c>
      <c r="N1400">
        <v>1350.9250812651389</v>
      </c>
      <c r="O1400">
        <v>2825.0228613871641</v>
      </c>
      <c r="P1400">
        <v>340.1988586972393</v>
      </c>
      <c r="Q1400">
        <v>442.12433088215238</v>
      </c>
      <c r="R1400">
        <v>1177.0235978440328</v>
      </c>
      <c r="S1400">
        <v>480.44763438407529</v>
      </c>
      <c r="T1400">
        <v>766.42667538747048</v>
      </c>
      <c r="U1400">
        <v>708.16012498506939</v>
      </c>
      <c r="V1400">
        <v>387.36438904055814</v>
      </c>
      <c r="W1400">
        <v>1316.9092782848666</v>
      </c>
      <c r="X1400">
        <v>224.03683912126175</v>
      </c>
      <c r="Y1400">
        <v>257.10015775085174</v>
      </c>
      <c r="Z1400">
        <v>1165.6706881791738</v>
      </c>
      <c r="AA1400">
        <v>532.51237839722194</v>
      </c>
      <c r="AB1400">
        <v>910.74206861413927</v>
      </c>
      <c r="AC1400">
        <v>3827.6843926217034</v>
      </c>
      <c r="AD1400">
        <v>290.97769938389536</v>
      </c>
      <c r="AE1400">
        <v>583.48430779335945</v>
      </c>
      <c r="AF1400">
        <v>650.34761438766179</v>
      </c>
    </row>
    <row r="1401" spans="4:32" x14ac:dyDescent="0.25">
      <c r="D1401">
        <v>2041</v>
      </c>
      <c r="E1401" t="s">
        <v>175</v>
      </c>
      <c r="F1401">
        <v>296.45154835373978</v>
      </c>
      <c r="G1401">
        <v>2094.1862018135571</v>
      </c>
      <c r="H1401">
        <v>485.8293406561433</v>
      </c>
      <c r="I1401">
        <v>1449.7587172887286</v>
      </c>
      <c r="J1401">
        <v>578.72495272896515</v>
      </c>
      <c r="K1401">
        <v>1719.7909952189984</v>
      </c>
      <c r="L1401">
        <v>597.35741563337126</v>
      </c>
      <c r="M1401">
        <v>642.99328387507035</v>
      </c>
      <c r="N1401">
        <v>1323.0292054675649</v>
      </c>
      <c r="O1401">
        <v>3080.5742762791897</v>
      </c>
      <c r="P1401">
        <v>371.85810998073151</v>
      </c>
      <c r="Q1401">
        <v>578.08086790246671</v>
      </c>
      <c r="R1401">
        <v>1223.4294542230759</v>
      </c>
      <c r="S1401">
        <v>526.78387237819845</v>
      </c>
      <c r="T1401">
        <v>841.06467635500439</v>
      </c>
      <c r="U1401">
        <v>648.07817833101126</v>
      </c>
      <c r="V1401">
        <v>412.78631405328065</v>
      </c>
      <c r="W1401">
        <v>1400.2704559111055</v>
      </c>
      <c r="X1401">
        <v>283.54442918115598</v>
      </c>
      <c r="Y1401">
        <v>308.64444284212692</v>
      </c>
      <c r="Z1401">
        <v>1316.7601737960313</v>
      </c>
      <c r="AA1401">
        <v>563.10295234117086</v>
      </c>
      <c r="AB1401">
        <v>1052.0463650451393</v>
      </c>
      <c r="AC1401">
        <v>3974.1277491176152</v>
      </c>
      <c r="AD1401">
        <v>316.52461200155318</v>
      </c>
      <c r="AE1401">
        <v>640.21363021707123</v>
      </c>
      <c r="AF1401">
        <v>618.78508696855204</v>
      </c>
    </row>
    <row r="1402" spans="4:32" x14ac:dyDescent="0.25">
      <c r="D1402">
        <v>2041</v>
      </c>
      <c r="E1402" t="s">
        <v>177</v>
      </c>
      <c r="F1402">
        <v>332.51060630432391</v>
      </c>
      <c r="G1402">
        <v>1989.2276694554419</v>
      </c>
      <c r="H1402">
        <v>539.74248043505668</v>
      </c>
      <c r="I1402">
        <v>1282.7028147819894</v>
      </c>
      <c r="J1402">
        <v>739.61487499781788</v>
      </c>
      <c r="K1402">
        <v>1606.0251811308892</v>
      </c>
      <c r="L1402">
        <v>613.28297863169075</v>
      </c>
      <c r="M1402">
        <v>678.93534382052133</v>
      </c>
      <c r="N1402">
        <v>1248.9970668706167</v>
      </c>
      <c r="O1402">
        <v>3063.5650447648595</v>
      </c>
      <c r="P1402">
        <v>389.26419216388791</v>
      </c>
      <c r="Q1402">
        <v>633.29481431662623</v>
      </c>
      <c r="R1402">
        <v>1178.8655010378718</v>
      </c>
      <c r="S1402">
        <v>502.91282827509252</v>
      </c>
      <c r="T1402">
        <v>918.46495036342026</v>
      </c>
      <c r="U1402">
        <v>585.89809670182751</v>
      </c>
      <c r="V1402">
        <v>415.09347367225104</v>
      </c>
      <c r="W1402">
        <v>1471.5896599240257</v>
      </c>
      <c r="X1402">
        <v>274.08021541053864</v>
      </c>
      <c r="Y1402">
        <v>276.80206175448677</v>
      </c>
      <c r="Z1402">
        <v>1311.4139856748479</v>
      </c>
      <c r="AA1402">
        <v>594.69154365170846</v>
      </c>
      <c r="AB1402">
        <v>1035.4392240874924</v>
      </c>
      <c r="AC1402">
        <v>3756.1650963840975</v>
      </c>
      <c r="AD1402">
        <v>367.82487253660355</v>
      </c>
      <c r="AE1402">
        <v>629.95827742989275</v>
      </c>
      <c r="AF1402">
        <v>599.38401576867625</v>
      </c>
    </row>
    <row r="1403" spans="4:32" x14ac:dyDescent="0.25">
      <c r="D1403">
        <v>2041</v>
      </c>
      <c r="E1403" t="s">
        <v>178</v>
      </c>
      <c r="F1403">
        <v>354.04842217846414</v>
      </c>
      <c r="G1403">
        <v>1964.6796568185282</v>
      </c>
      <c r="H1403">
        <v>519.88794769943297</v>
      </c>
      <c r="I1403">
        <v>1223.9319722754549</v>
      </c>
      <c r="J1403">
        <v>770.28019678771147</v>
      </c>
      <c r="K1403">
        <v>1544.8364548584302</v>
      </c>
      <c r="L1403">
        <v>596.32862110031601</v>
      </c>
      <c r="M1403">
        <v>612.27439521174267</v>
      </c>
      <c r="N1403">
        <v>1341.6160411936037</v>
      </c>
      <c r="O1403">
        <v>3105.9444663900549</v>
      </c>
      <c r="P1403">
        <v>437.95989315987049</v>
      </c>
      <c r="Q1403">
        <v>666.67620247973093</v>
      </c>
      <c r="R1403">
        <v>1175.0213326447297</v>
      </c>
      <c r="S1403">
        <v>533.82791790885381</v>
      </c>
      <c r="T1403">
        <v>960.98120096364937</v>
      </c>
      <c r="U1403">
        <v>537.88616287598302</v>
      </c>
      <c r="V1403">
        <v>411.91106868927625</v>
      </c>
      <c r="W1403">
        <v>1554.7289457573954</v>
      </c>
      <c r="X1403">
        <v>318.1607669114133</v>
      </c>
      <c r="Y1403">
        <v>297.01348004216197</v>
      </c>
      <c r="Z1403">
        <v>1281.8907529330686</v>
      </c>
      <c r="AA1403">
        <v>588.38316330291116</v>
      </c>
      <c r="AB1403">
        <v>1001.2490268761596</v>
      </c>
      <c r="AC1403">
        <v>3382.443391939491</v>
      </c>
      <c r="AD1403">
        <v>368.33960648393958</v>
      </c>
      <c r="AE1403">
        <v>684.08293957925764</v>
      </c>
      <c r="AF1403">
        <v>643.8949950062929</v>
      </c>
    </row>
    <row r="1404" spans="4:32" x14ac:dyDescent="0.25">
      <c r="D1404">
        <v>2041</v>
      </c>
      <c r="E1404" t="s">
        <v>230</v>
      </c>
      <c r="F1404">
        <v>446.09139424112658</v>
      </c>
      <c r="G1404">
        <v>1851.5235347338821</v>
      </c>
      <c r="H1404">
        <v>555.37814351726615</v>
      </c>
      <c r="I1404">
        <v>1236.0367131690944</v>
      </c>
      <c r="J1404">
        <v>822.60219680187993</v>
      </c>
      <c r="K1404">
        <v>1601.0406749391921</v>
      </c>
      <c r="L1404">
        <v>615.77496442151096</v>
      </c>
      <c r="M1404">
        <v>610.84304230893861</v>
      </c>
      <c r="N1404">
        <v>1262.4751950673719</v>
      </c>
      <c r="O1404">
        <v>3505.1029578862754</v>
      </c>
      <c r="P1404">
        <v>461.20776381197066</v>
      </c>
      <c r="Q1404">
        <v>768.15851037415916</v>
      </c>
      <c r="R1404">
        <v>1217.3028714179077</v>
      </c>
      <c r="S1404">
        <v>613.50183990520998</v>
      </c>
      <c r="T1404">
        <v>1085.4915922062557</v>
      </c>
      <c r="U1404">
        <v>576.45310107252578</v>
      </c>
      <c r="V1404">
        <v>497.58906853868064</v>
      </c>
      <c r="W1404">
        <v>1710.3192865562364</v>
      </c>
      <c r="X1404">
        <v>274.89279183511707</v>
      </c>
      <c r="Y1404">
        <v>282.85809856450913</v>
      </c>
      <c r="Z1404">
        <v>1441.6024502609571</v>
      </c>
      <c r="AA1404">
        <v>596.7796037310286</v>
      </c>
      <c r="AB1404">
        <v>1099.4987784799514</v>
      </c>
      <c r="AC1404">
        <v>3533.0536479832217</v>
      </c>
      <c r="AD1404">
        <v>452.69947142058214</v>
      </c>
      <c r="AE1404">
        <v>754.31267817184914</v>
      </c>
      <c r="AF1404">
        <v>661.76457248637917</v>
      </c>
    </row>
    <row r="1405" spans="4:32" x14ac:dyDescent="0.25">
      <c r="D1405">
        <v>2041</v>
      </c>
      <c r="E1405" t="s">
        <v>231</v>
      </c>
      <c r="F1405">
        <v>513.39047390477822</v>
      </c>
      <c r="G1405">
        <v>1913.9494414108774</v>
      </c>
      <c r="H1405">
        <v>565.65148959836495</v>
      </c>
      <c r="I1405">
        <v>1400.058445166628</v>
      </c>
      <c r="J1405">
        <v>1023.6244234740316</v>
      </c>
      <c r="K1405">
        <v>1722.1270489164704</v>
      </c>
      <c r="L1405">
        <v>575.54423117878162</v>
      </c>
      <c r="M1405">
        <v>695.77771938829665</v>
      </c>
      <c r="N1405">
        <v>1397.3906430835825</v>
      </c>
      <c r="O1405">
        <v>3760.2038711459218</v>
      </c>
      <c r="P1405">
        <v>461.56747747267298</v>
      </c>
      <c r="Q1405">
        <v>764.06332917385021</v>
      </c>
      <c r="R1405">
        <v>1379.2644217459549</v>
      </c>
      <c r="S1405">
        <v>655.86549680722248</v>
      </c>
      <c r="T1405">
        <v>1230.1427832451054</v>
      </c>
      <c r="U1405">
        <v>641.74946326540021</v>
      </c>
      <c r="V1405">
        <v>546.8203250084008</v>
      </c>
      <c r="W1405">
        <v>1967.4722556932429</v>
      </c>
      <c r="X1405">
        <v>304.08858914748896</v>
      </c>
      <c r="Y1405">
        <v>284.37822507333726</v>
      </c>
      <c r="Z1405">
        <v>1759.3994858622789</v>
      </c>
      <c r="AA1405">
        <v>722.22122435906351</v>
      </c>
      <c r="AB1405">
        <v>1150.5166325325711</v>
      </c>
      <c r="AC1405">
        <v>3799.342224581771</v>
      </c>
      <c r="AD1405">
        <v>532.56325304546863</v>
      </c>
      <c r="AE1405">
        <v>788.97195683387235</v>
      </c>
      <c r="AF1405">
        <v>726.82788995022474</v>
      </c>
    </row>
    <row r="1406" spans="4:32" x14ac:dyDescent="0.25">
      <c r="D1406">
        <v>2041</v>
      </c>
      <c r="E1406" t="s">
        <v>232</v>
      </c>
      <c r="F1406">
        <v>372.43898165054145</v>
      </c>
      <c r="G1406">
        <v>1799.1225696759602</v>
      </c>
      <c r="H1406">
        <v>518.8078468575369</v>
      </c>
      <c r="I1406">
        <v>1462.9889291776219</v>
      </c>
      <c r="J1406">
        <v>928.32161808536443</v>
      </c>
      <c r="K1406">
        <v>1639.9091536596964</v>
      </c>
      <c r="L1406">
        <v>576.33286292874834</v>
      </c>
      <c r="M1406">
        <v>671.61261775735659</v>
      </c>
      <c r="N1406">
        <v>1319.4798668985713</v>
      </c>
      <c r="O1406">
        <v>3365.0836266824795</v>
      </c>
      <c r="P1406">
        <v>359.78684486400385</v>
      </c>
      <c r="Q1406">
        <v>904.38598793107519</v>
      </c>
      <c r="R1406">
        <v>1270.9143185133228</v>
      </c>
      <c r="S1406">
        <v>704.26957915246578</v>
      </c>
      <c r="T1406">
        <v>1006.8675823772394</v>
      </c>
      <c r="U1406">
        <v>489.82423454526128</v>
      </c>
      <c r="V1406">
        <v>591.94380065327732</v>
      </c>
      <c r="W1406">
        <v>1756.4548895026041</v>
      </c>
      <c r="X1406">
        <v>311.72600374971773</v>
      </c>
      <c r="Y1406">
        <v>247.12679211293045</v>
      </c>
      <c r="Z1406">
        <v>1608.8449601365928</v>
      </c>
      <c r="AA1406">
        <v>668.29718244769447</v>
      </c>
      <c r="AB1406">
        <v>986.01743154087785</v>
      </c>
      <c r="AC1406">
        <v>3395.1087641810095</v>
      </c>
      <c r="AD1406">
        <v>459.02997878702632</v>
      </c>
      <c r="AE1406">
        <v>757.88706472606896</v>
      </c>
      <c r="AF1406">
        <v>716.57716701399261</v>
      </c>
    </row>
    <row r="1407" spans="4:32" x14ac:dyDescent="0.25">
      <c r="D1407">
        <v>2041</v>
      </c>
      <c r="E1407" t="s">
        <v>233</v>
      </c>
      <c r="F1407">
        <v>261.2661796306416</v>
      </c>
      <c r="G1407">
        <v>1362.0292759955726</v>
      </c>
      <c r="H1407">
        <v>424.5755667837837</v>
      </c>
      <c r="I1407">
        <v>1180.4526805758717</v>
      </c>
      <c r="J1407">
        <v>650.22929991394301</v>
      </c>
      <c r="K1407">
        <v>1146.2869484644912</v>
      </c>
      <c r="L1407">
        <v>435.62731453982343</v>
      </c>
      <c r="M1407">
        <v>504.97980361998549</v>
      </c>
      <c r="N1407">
        <v>982.69209087384729</v>
      </c>
      <c r="O1407">
        <v>2372.416878722428</v>
      </c>
      <c r="P1407">
        <v>236.06299358798969</v>
      </c>
      <c r="Q1407">
        <v>669.16781243969069</v>
      </c>
      <c r="R1407">
        <v>1107.9011801087274</v>
      </c>
      <c r="S1407">
        <v>528.61096203752811</v>
      </c>
      <c r="T1407">
        <v>809.50382212575005</v>
      </c>
      <c r="U1407">
        <v>339.2267659320184</v>
      </c>
      <c r="V1407">
        <v>464.45590570907683</v>
      </c>
      <c r="W1407">
        <v>1302.915890986669</v>
      </c>
      <c r="X1407">
        <v>217.74636398945304</v>
      </c>
      <c r="Y1407">
        <v>166.38932566908491</v>
      </c>
      <c r="Z1407">
        <v>1172.2997056426393</v>
      </c>
      <c r="AA1407">
        <v>473.95801956983433</v>
      </c>
      <c r="AB1407">
        <v>845.93874963733333</v>
      </c>
      <c r="AC1407">
        <v>2534.4505549332293</v>
      </c>
      <c r="AD1407">
        <v>397.866421531713</v>
      </c>
      <c r="AE1407">
        <v>581.92674795040966</v>
      </c>
      <c r="AF1407">
        <v>477.34994084169625</v>
      </c>
    </row>
    <row r="1408" spans="4:32" x14ac:dyDescent="0.25">
      <c r="D1408">
        <v>2041</v>
      </c>
      <c r="E1408" t="s">
        <v>534</v>
      </c>
      <c r="F1408">
        <v>164.77385844138843</v>
      </c>
      <c r="G1408">
        <v>893.98070172256007</v>
      </c>
      <c r="H1408">
        <v>228.91352889568475</v>
      </c>
      <c r="I1408">
        <v>808.90067472144494</v>
      </c>
      <c r="J1408">
        <v>390.94139343609527</v>
      </c>
      <c r="K1408">
        <v>754.53535710608378</v>
      </c>
      <c r="L1408">
        <v>234.78487556260646</v>
      </c>
      <c r="M1408">
        <v>313.66950658489532</v>
      </c>
      <c r="N1408">
        <v>652.2404164375356</v>
      </c>
      <c r="O1408">
        <v>1443.8294968678301</v>
      </c>
      <c r="P1408">
        <v>162.77164795217848</v>
      </c>
      <c r="Q1408">
        <v>448.38127650806035</v>
      </c>
      <c r="R1408">
        <v>738.98977435050972</v>
      </c>
      <c r="S1408">
        <v>350.62030267840851</v>
      </c>
      <c r="T1408">
        <v>471.20380776696322</v>
      </c>
      <c r="U1408">
        <v>223.52065082490253</v>
      </c>
      <c r="V1408">
        <v>290.0732389371309</v>
      </c>
      <c r="W1408">
        <v>902.61341825882812</v>
      </c>
      <c r="X1408">
        <v>146.35507510203371</v>
      </c>
      <c r="Y1408">
        <v>124.06025173395285</v>
      </c>
      <c r="Z1408">
        <v>752.05272000297259</v>
      </c>
      <c r="AA1408">
        <v>295.33765025490686</v>
      </c>
      <c r="AB1408">
        <v>454.24165778630243</v>
      </c>
      <c r="AC1408">
        <v>1743.9775486859739</v>
      </c>
      <c r="AD1408">
        <v>206.94529131221114</v>
      </c>
      <c r="AE1408">
        <v>311.61750319277564</v>
      </c>
      <c r="AF1408">
        <v>261.98489022377152</v>
      </c>
    </row>
    <row r="1409" spans="4:32" x14ac:dyDescent="0.25">
      <c r="D1409">
        <v>2041</v>
      </c>
      <c r="E1409" t="s">
        <v>535</v>
      </c>
      <c r="F1409">
        <v>63.037518128039615</v>
      </c>
      <c r="G1409">
        <v>567.64214927782484</v>
      </c>
      <c r="H1409">
        <v>215.90378729133798</v>
      </c>
      <c r="I1409">
        <v>564.1101061160872</v>
      </c>
      <c r="J1409">
        <v>339.67807542877472</v>
      </c>
      <c r="K1409">
        <v>570.82463944191318</v>
      </c>
      <c r="L1409">
        <v>90.615564534386962</v>
      </c>
      <c r="M1409">
        <v>212.11987436801994</v>
      </c>
      <c r="N1409">
        <v>371.438227362904</v>
      </c>
      <c r="O1409">
        <v>1054.5468969248989</v>
      </c>
      <c r="P1409">
        <v>149.88686282093312</v>
      </c>
      <c r="Q1409">
        <v>257.23397562078554</v>
      </c>
      <c r="R1409">
        <v>502.15010313470435</v>
      </c>
      <c r="S1409">
        <v>237.71833829476398</v>
      </c>
      <c r="T1409">
        <v>297.47272240090467</v>
      </c>
      <c r="U1409">
        <v>99.01638854242232</v>
      </c>
      <c r="V1409">
        <v>240.98173512277216</v>
      </c>
      <c r="W1409">
        <v>523.69960055979197</v>
      </c>
      <c r="X1409">
        <v>71.216699461321952</v>
      </c>
      <c r="Y1409">
        <v>35.055498316615896</v>
      </c>
      <c r="Z1409">
        <v>446.45008634546599</v>
      </c>
      <c r="AA1409">
        <v>231.8232692386843</v>
      </c>
      <c r="AB1409">
        <v>247.93827109813418</v>
      </c>
      <c r="AC1409">
        <v>1114.7947538229455</v>
      </c>
      <c r="AD1409">
        <v>193.65231275643958</v>
      </c>
      <c r="AE1409">
        <v>154.76292763470434</v>
      </c>
      <c r="AF1409">
        <v>160.41719465756859</v>
      </c>
    </row>
    <row r="1412" spans="4:32" x14ac:dyDescent="0.25">
      <c r="E1412">
        <v>2021</v>
      </c>
      <c r="F1412">
        <f>SUMIFS(F$1053:F$1409,$D$1053:$D$1409,$E1412)</f>
        <v>4195.7709329630407</v>
      </c>
      <c r="G1412" s="222">
        <f t="shared" ref="G1412:AF1422" si="33">SUMIFS(G$1053:G$1409,$D$1053:$D$1409,$E1412)</f>
        <v>30140.084812366335</v>
      </c>
      <c r="H1412" s="222">
        <f t="shared" si="33"/>
        <v>6422.2946883838677</v>
      </c>
      <c r="I1412" s="222">
        <f t="shared" si="33"/>
        <v>19765.871235586546</v>
      </c>
      <c r="J1412" s="222">
        <f t="shared" si="33"/>
        <v>9006.5016675141342</v>
      </c>
      <c r="K1412" s="222">
        <f t="shared" si="33"/>
        <v>23155.134663186069</v>
      </c>
      <c r="L1412" s="222">
        <f t="shared" si="33"/>
        <v>7690.986027217039</v>
      </c>
      <c r="M1412" s="222">
        <f t="shared" si="33"/>
        <v>9427.8934269079073</v>
      </c>
      <c r="N1412" s="222">
        <f t="shared" si="33"/>
        <v>18724.100421594434</v>
      </c>
      <c r="O1412" s="222">
        <f t="shared" si="33"/>
        <v>43969.11857952323</v>
      </c>
      <c r="P1412" s="222">
        <f t="shared" si="33"/>
        <v>5316.7540185406551</v>
      </c>
      <c r="Q1412" s="222">
        <f t="shared" si="33"/>
        <v>8120.0131434782616</v>
      </c>
      <c r="R1412" s="222">
        <f t="shared" si="33"/>
        <v>19057.328144527582</v>
      </c>
      <c r="S1412" s="222">
        <f t="shared" si="33"/>
        <v>6656.9537095613277</v>
      </c>
      <c r="T1412" s="222">
        <f t="shared" si="33"/>
        <v>12363.15082419811</v>
      </c>
      <c r="U1412" s="222">
        <f t="shared" si="33"/>
        <v>10688.042041836234</v>
      </c>
      <c r="V1412" s="222">
        <f t="shared" si="33"/>
        <v>6286.425646029521</v>
      </c>
      <c r="W1412" s="222">
        <f t="shared" si="33"/>
        <v>22359.750664512478</v>
      </c>
      <c r="X1412" s="222">
        <f t="shared" si="33"/>
        <v>3540.2330037658248</v>
      </c>
      <c r="Y1412" s="222">
        <f t="shared" si="33"/>
        <v>3577.9048754731975</v>
      </c>
      <c r="Z1412" s="222">
        <f t="shared" si="33"/>
        <v>19709.190755964275</v>
      </c>
      <c r="AA1412" s="222">
        <f t="shared" si="33"/>
        <v>9359.5694931216676</v>
      </c>
      <c r="AB1412" s="222">
        <f t="shared" si="33"/>
        <v>14662.819493097295</v>
      </c>
      <c r="AC1412" s="222">
        <f t="shared" si="33"/>
        <v>49710.786834759128</v>
      </c>
      <c r="AD1412" s="222">
        <f t="shared" si="33"/>
        <v>4714.1847956880347</v>
      </c>
      <c r="AE1412" s="222">
        <f t="shared" si="33"/>
        <v>9142.010034852945</v>
      </c>
      <c r="AF1412" s="222">
        <f t="shared" si="33"/>
        <v>8688.0985964614119</v>
      </c>
    </row>
    <row r="1413" spans="4:32" x14ac:dyDescent="0.25">
      <c r="E1413">
        <f>E1412+1</f>
        <v>2022</v>
      </c>
      <c r="F1413" s="222">
        <f t="shared" ref="F1413:U1432" si="34">SUMIFS(F$1053:F$1409,$D$1053:$D$1409,$E1413)</f>
        <v>4241.1524110625369</v>
      </c>
      <c r="G1413" s="222">
        <f t="shared" si="34"/>
        <v>30428.271828702211</v>
      </c>
      <c r="H1413" s="222">
        <f t="shared" si="34"/>
        <v>6492.7673739973943</v>
      </c>
      <c r="I1413" s="222">
        <f t="shared" si="34"/>
        <v>19979.342827580793</v>
      </c>
      <c r="J1413" s="222">
        <f t="shared" si="34"/>
        <v>9119.2515590046041</v>
      </c>
      <c r="K1413" s="222">
        <f t="shared" si="34"/>
        <v>23381.753999652574</v>
      </c>
      <c r="L1413" s="222">
        <f t="shared" si="34"/>
        <v>7753.9949778711716</v>
      </c>
      <c r="M1413" s="222">
        <f t="shared" si="34"/>
        <v>9475.104490561047</v>
      </c>
      <c r="N1413" s="222">
        <f t="shared" si="34"/>
        <v>18864.446202756455</v>
      </c>
      <c r="O1413" s="222">
        <f t="shared" si="34"/>
        <v>44246.603020168179</v>
      </c>
      <c r="P1413" s="222">
        <f t="shared" si="34"/>
        <v>5341.5808116451417</v>
      </c>
      <c r="Q1413" s="222">
        <f t="shared" si="34"/>
        <v>8194.3529649038865</v>
      </c>
      <c r="R1413" s="222">
        <f t="shared" si="34"/>
        <v>19134.248510525893</v>
      </c>
      <c r="S1413" s="222">
        <f t="shared" si="34"/>
        <v>6725.6167641781503</v>
      </c>
      <c r="T1413" s="222">
        <f t="shared" si="34"/>
        <v>12432.967771056828</v>
      </c>
      <c r="U1413" s="222">
        <f t="shared" si="34"/>
        <v>10749.090986133526</v>
      </c>
      <c r="V1413" s="222">
        <f t="shared" si="33"/>
        <v>6328.7818291991898</v>
      </c>
      <c r="W1413" s="222">
        <f t="shared" si="33"/>
        <v>22506.380495843114</v>
      </c>
      <c r="X1413" s="222">
        <f t="shared" si="33"/>
        <v>3564.9242959290737</v>
      </c>
      <c r="Y1413" s="222">
        <f t="shared" si="33"/>
        <v>3604.5140134297035</v>
      </c>
      <c r="Z1413" s="222">
        <f t="shared" si="33"/>
        <v>19843.038483988901</v>
      </c>
      <c r="AA1413" s="222">
        <f t="shared" si="33"/>
        <v>9405.7025986721401</v>
      </c>
      <c r="AB1413" s="222">
        <f t="shared" si="33"/>
        <v>14777.627437294153</v>
      </c>
      <c r="AC1413" s="222">
        <f t="shared" si="33"/>
        <v>50065.125781803719</v>
      </c>
      <c r="AD1413" s="222">
        <f t="shared" si="33"/>
        <v>4745.1332104813191</v>
      </c>
      <c r="AE1413" s="222">
        <f t="shared" si="33"/>
        <v>9192.9104239858661</v>
      </c>
      <c r="AF1413" s="222">
        <f t="shared" si="33"/>
        <v>8758.5139344153231</v>
      </c>
    </row>
    <row r="1414" spans="4:32" x14ac:dyDescent="0.25">
      <c r="E1414" s="222">
        <f t="shared" ref="E1414:E1432" si="35">E1413+1</f>
        <v>2023</v>
      </c>
      <c r="F1414" s="222">
        <f t="shared" si="34"/>
        <v>4287.6825168310852</v>
      </c>
      <c r="G1414" s="222">
        <f t="shared" si="33"/>
        <v>30694.809634881371</v>
      </c>
      <c r="H1414" s="222">
        <f t="shared" si="33"/>
        <v>6560.1104632671395</v>
      </c>
      <c r="I1414" s="222">
        <f t="shared" si="33"/>
        <v>20180.156673986774</v>
      </c>
      <c r="J1414" s="222">
        <f t="shared" si="33"/>
        <v>9225.543637066341</v>
      </c>
      <c r="K1414" s="222">
        <f t="shared" si="33"/>
        <v>23595.399454665636</v>
      </c>
      <c r="L1414" s="222">
        <f t="shared" si="33"/>
        <v>7813.5803146687431</v>
      </c>
      <c r="M1414" s="222">
        <f t="shared" si="33"/>
        <v>9518.5411566504536</v>
      </c>
      <c r="N1414" s="222">
        <f t="shared" si="33"/>
        <v>19000.580053359572</v>
      </c>
      <c r="O1414" s="222">
        <f t="shared" si="33"/>
        <v>44521.836306696059</v>
      </c>
      <c r="P1414" s="222">
        <f t="shared" si="33"/>
        <v>5365.3753110687458</v>
      </c>
      <c r="Q1414" s="222">
        <f t="shared" si="33"/>
        <v>8260.1339125412305</v>
      </c>
      <c r="R1414" s="222">
        <f t="shared" si="33"/>
        <v>19216.94459597837</v>
      </c>
      <c r="S1414" s="222">
        <f t="shared" si="33"/>
        <v>6792.9949819601634</v>
      </c>
      <c r="T1414" s="222">
        <f t="shared" si="33"/>
        <v>12500.287220875191</v>
      </c>
      <c r="U1414" s="222">
        <f t="shared" si="33"/>
        <v>10808.480769945711</v>
      </c>
      <c r="V1414" s="222">
        <f t="shared" si="33"/>
        <v>6367.3222100699795</v>
      </c>
      <c r="W1414" s="222">
        <f t="shared" si="33"/>
        <v>22655.518572571498</v>
      </c>
      <c r="X1414" s="222">
        <f t="shared" si="33"/>
        <v>3586.046485232539</v>
      </c>
      <c r="Y1414" s="222">
        <f t="shared" si="33"/>
        <v>3630.2817245841461</v>
      </c>
      <c r="Z1414" s="222">
        <f t="shared" si="33"/>
        <v>19974.298562461492</v>
      </c>
      <c r="AA1414" s="222">
        <f t="shared" si="33"/>
        <v>9449.1098580131638</v>
      </c>
      <c r="AB1414" s="222">
        <f t="shared" si="33"/>
        <v>14889.660431176399</v>
      </c>
      <c r="AC1414" s="222">
        <f t="shared" si="33"/>
        <v>50415.709146152483</v>
      </c>
      <c r="AD1414" s="222">
        <f t="shared" si="33"/>
        <v>4776.8938730826703</v>
      </c>
      <c r="AE1414" s="222">
        <f t="shared" si="33"/>
        <v>9239.8391261503584</v>
      </c>
      <c r="AF1414" s="222">
        <f t="shared" si="33"/>
        <v>8827.0239194618389</v>
      </c>
    </row>
    <row r="1415" spans="4:32" x14ac:dyDescent="0.25">
      <c r="E1415" s="222">
        <f t="shared" si="35"/>
        <v>2024</v>
      </c>
      <c r="F1415" s="222">
        <f t="shared" si="34"/>
        <v>4335.6065752689719</v>
      </c>
      <c r="G1415" s="222">
        <f t="shared" si="33"/>
        <v>30947.752373450207</v>
      </c>
      <c r="H1415" s="222">
        <f t="shared" si="33"/>
        <v>6628.9828498550578</v>
      </c>
      <c r="I1415" s="222">
        <f t="shared" si="33"/>
        <v>20368.781109067986</v>
      </c>
      <c r="J1415" s="222">
        <f t="shared" si="33"/>
        <v>9332.0450181536853</v>
      </c>
      <c r="K1415" s="222">
        <f t="shared" si="33"/>
        <v>23801.616306127595</v>
      </c>
      <c r="L1415" s="222">
        <f t="shared" si="33"/>
        <v>7870.9679778754053</v>
      </c>
      <c r="M1415" s="222">
        <f t="shared" si="33"/>
        <v>9559.9697740260071</v>
      </c>
      <c r="N1415" s="222">
        <f t="shared" si="33"/>
        <v>19137.102975734084</v>
      </c>
      <c r="O1415" s="222">
        <f t="shared" si="33"/>
        <v>44794.435432603263</v>
      </c>
      <c r="P1415" s="222">
        <f t="shared" si="33"/>
        <v>5391.544699583982</v>
      </c>
      <c r="Q1415" s="222">
        <f t="shared" si="33"/>
        <v>8321.7143026963859</v>
      </c>
      <c r="R1415" s="222">
        <f t="shared" si="33"/>
        <v>19305.055824308321</v>
      </c>
      <c r="S1415" s="222">
        <f t="shared" si="33"/>
        <v>6859.7810145457897</v>
      </c>
      <c r="T1415" s="222">
        <f t="shared" si="33"/>
        <v>12570.926132379313</v>
      </c>
      <c r="U1415" s="222">
        <f t="shared" si="33"/>
        <v>10867.78562264735</v>
      </c>
      <c r="V1415" s="222">
        <f t="shared" si="33"/>
        <v>6405.3900863739527</v>
      </c>
      <c r="W1415" s="222">
        <f t="shared" si="33"/>
        <v>22813.923464536219</v>
      </c>
      <c r="X1415" s="222">
        <f t="shared" si="33"/>
        <v>3606.6614564725019</v>
      </c>
      <c r="Y1415" s="222">
        <f t="shared" si="33"/>
        <v>3655.5914464600482</v>
      </c>
      <c r="Z1415" s="222">
        <f t="shared" si="33"/>
        <v>20101.017278704086</v>
      </c>
      <c r="AA1415" s="222">
        <f t="shared" si="33"/>
        <v>9489.7993053021055</v>
      </c>
      <c r="AB1415" s="222">
        <f t="shared" si="33"/>
        <v>15000.894709099312</v>
      </c>
      <c r="AC1415" s="222">
        <f t="shared" si="33"/>
        <v>50771.003339303737</v>
      </c>
      <c r="AD1415" s="222">
        <f t="shared" si="33"/>
        <v>4810.0591073415899</v>
      </c>
      <c r="AE1415" s="222">
        <f t="shared" si="33"/>
        <v>9288.1409693737587</v>
      </c>
      <c r="AF1415" s="222">
        <f t="shared" si="33"/>
        <v>8895.8329570940223</v>
      </c>
    </row>
    <row r="1416" spans="4:32" x14ac:dyDescent="0.25">
      <c r="E1416" s="222">
        <f t="shared" si="35"/>
        <v>2025</v>
      </c>
      <c r="F1416" s="222">
        <f t="shared" si="34"/>
        <v>4380.483186046984</v>
      </c>
      <c r="G1416" s="222">
        <f t="shared" si="33"/>
        <v>31191.174056327291</v>
      </c>
      <c r="H1416" s="222">
        <f t="shared" si="33"/>
        <v>6694.2639224924969</v>
      </c>
      <c r="I1416" s="222">
        <f t="shared" si="33"/>
        <v>20554.401213750694</v>
      </c>
      <c r="J1416" s="222">
        <f t="shared" si="33"/>
        <v>9430.9421009318958</v>
      </c>
      <c r="K1416" s="222">
        <f t="shared" si="33"/>
        <v>24001.963794216215</v>
      </c>
      <c r="L1416" s="222">
        <f t="shared" si="33"/>
        <v>7924.8440692160075</v>
      </c>
      <c r="M1416" s="222">
        <f t="shared" si="33"/>
        <v>9601.0676428968491</v>
      </c>
      <c r="N1416" s="222">
        <f t="shared" si="33"/>
        <v>19266.136099184689</v>
      </c>
      <c r="O1416" s="222">
        <f t="shared" si="33"/>
        <v>45066.049490261335</v>
      </c>
      <c r="P1416" s="222">
        <f t="shared" si="33"/>
        <v>5419.7273926784774</v>
      </c>
      <c r="Q1416" s="222">
        <f t="shared" si="33"/>
        <v>8382.8784695757768</v>
      </c>
      <c r="R1416" s="222">
        <f t="shared" si="33"/>
        <v>19394.521133120703</v>
      </c>
      <c r="S1416" s="222">
        <f t="shared" si="33"/>
        <v>6925.2641640605143</v>
      </c>
      <c r="T1416" s="222">
        <f t="shared" si="33"/>
        <v>12643.114179395179</v>
      </c>
      <c r="U1416" s="222">
        <f t="shared" si="33"/>
        <v>10924.374670786161</v>
      </c>
      <c r="V1416" s="222">
        <f t="shared" si="33"/>
        <v>6442.0850631236899</v>
      </c>
      <c r="W1416" s="222">
        <f t="shared" si="33"/>
        <v>22970.38200266783</v>
      </c>
      <c r="X1416" s="222">
        <f t="shared" si="33"/>
        <v>3626.6708531460913</v>
      </c>
      <c r="Y1416" s="222">
        <f t="shared" si="33"/>
        <v>3679.2045167291963</v>
      </c>
      <c r="Z1416" s="222">
        <f t="shared" si="33"/>
        <v>20224.294712801082</v>
      </c>
      <c r="AA1416" s="222">
        <f t="shared" si="33"/>
        <v>9530.4983955454936</v>
      </c>
      <c r="AB1416" s="222">
        <f t="shared" si="33"/>
        <v>15106.118949071453</v>
      </c>
      <c r="AC1416" s="222">
        <f t="shared" si="33"/>
        <v>51111.740151945007</v>
      </c>
      <c r="AD1416" s="222">
        <f t="shared" si="33"/>
        <v>4844.2764367267055</v>
      </c>
      <c r="AE1416" s="222">
        <f t="shared" si="33"/>
        <v>9337.6241602438276</v>
      </c>
      <c r="AF1416" s="222">
        <f t="shared" si="33"/>
        <v>8963.09293240439</v>
      </c>
    </row>
    <row r="1417" spans="4:32" x14ac:dyDescent="0.25">
      <c r="E1417" s="222">
        <f t="shared" si="35"/>
        <v>2026</v>
      </c>
      <c r="F1417" s="222">
        <f t="shared" si="34"/>
        <v>4426.2401705359516</v>
      </c>
      <c r="G1417" s="222">
        <f t="shared" si="33"/>
        <v>31415.059412212864</v>
      </c>
      <c r="H1417" s="222">
        <f t="shared" si="33"/>
        <v>6757.7301718106864</v>
      </c>
      <c r="I1417" s="222">
        <f t="shared" si="33"/>
        <v>20725.642469770493</v>
      </c>
      <c r="J1417" s="222">
        <f t="shared" si="33"/>
        <v>9529.3807481796321</v>
      </c>
      <c r="K1417" s="222">
        <f t="shared" si="33"/>
        <v>24193.482293453224</v>
      </c>
      <c r="L1417" s="222">
        <f t="shared" si="33"/>
        <v>7978.3929225652173</v>
      </c>
      <c r="M1417" s="222">
        <f t="shared" si="33"/>
        <v>9640.1771176495367</v>
      </c>
      <c r="N1417" s="222">
        <f t="shared" si="33"/>
        <v>19392.384141112812</v>
      </c>
      <c r="O1417" s="222">
        <f t="shared" si="33"/>
        <v>45328.446715276448</v>
      </c>
      <c r="P1417" s="222">
        <f t="shared" si="33"/>
        <v>5447.6891720584617</v>
      </c>
      <c r="Q1417" s="222">
        <f t="shared" si="33"/>
        <v>8439.2807909967123</v>
      </c>
      <c r="R1417" s="222">
        <f t="shared" si="33"/>
        <v>19483.21331048623</v>
      </c>
      <c r="S1417" s="222">
        <f t="shared" si="33"/>
        <v>6987.4962375631385</v>
      </c>
      <c r="T1417" s="222">
        <f t="shared" si="33"/>
        <v>12715.74911051118</v>
      </c>
      <c r="U1417" s="222">
        <f t="shared" si="33"/>
        <v>10979.165254795937</v>
      </c>
      <c r="V1417" s="222">
        <f t="shared" si="33"/>
        <v>6477.2224080192345</v>
      </c>
      <c r="W1417" s="222">
        <f t="shared" si="33"/>
        <v>23125.568561975222</v>
      </c>
      <c r="X1417" s="222">
        <f t="shared" si="33"/>
        <v>3643.9385504774809</v>
      </c>
      <c r="Y1417" s="222">
        <f t="shared" si="33"/>
        <v>3702.1309482904448</v>
      </c>
      <c r="Z1417" s="222">
        <f t="shared" si="33"/>
        <v>20342.799707254009</v>
      </c>
      <c r="AA1417" s="222">
        <f t="shared" si="33"/>
        <v>9570.1774309348984</v>
      </c>
      <c r="AB1417" s="222">
        <f t="shared" si="33"/>
        <v>15205.495636214253</v>
      </c>
      <c r="AC1417" s="222">
        <f t="shared" si="33"/>
        <v>51438.86457828425</v>
      </c>
      <c r="AD1417" s="222">
        <f t="shared" si="33"/>
        <v>4880.2794595497808</v>
      </c>
      <c r="AE1417" s="222">
        <f t="shared" si="33"/>
        <v>9386.0439103243571</v>
      </c>
      <c r="AF1417" s="222">
        <f t="shared" si="33"/>
        <v>9028.6609346817841</v>
      </c>
    </row>
    <row r="1418" spans="4:32" x14ac:dyDescent="0.25">
      <c r="E1418" s="222">
        <f t="shared" si="35"/>
        <v>2027</v>
      </c>
      <c r="F1418" s="222">
        <f t="shared" si="34"/>
        <v>4468.7631018229431</v>
      </c>
      <c r="G1418" s="222">
        <f t="shared" si="33"/>
        <v>31618.591901065884</v>
      </c>
      <c r="H1418" s="222">
        <f t="shared" si="33"/>
        <v>6819.5396471188742</v>
      </c>
      <c r="I1418" s="222">
        <f t="shared" si="33"/>
        <v>20888.979894487242</v>
      </c>
      <c r="J1418" s="222">
        <f t="shared" si="33"/>
        <v>9618.7454239921881</v>
      </c>
      <c r="K1418" s="222">
        <f t="shared" si="33"/>
        <v>24370.17886230096</v>
      </c>
      <c r="L1418" s="222">
        <f t="shared" si="33"/>
        <v>8027.2589528442868</v>
      </c>
      <c r="M1418" s="222">
        <f t="shared" si="33"/>
        <v>9675.4982788979923</v>
      </c>
      <c r="N1418" s="222">
        <f t="shared" si="33"/>
        <v>19509.853007103349</v>
      </c>
      <c r="O1418" s="222">
        <f t="shared" si="33"/>
        <v>45569.079294730247</v>
      </c>
      <c r="P1418" s="222">
        <f t="shared" si="33"/>
        <v>5470.8936312450187</v>
      </c>
      <c r="Q1418" s="222">
        <f t="shared" si="33"/>
        <v>8491.3966321418666</v>
      </c>
      <c r="R1418" s="222">
        <f t="shared" si="33"/>
        <v>19581.281318009547</v>
      </c>
      <c r="S1418" s="222">
        <f t="shared" si="33"/>
        <v>7046.876914308642</v>
      </c>
      <c r="T1418" s="222">
        <f t="shared" si="33"/>
        <v>12782.22181367663</v>
      </c>
      <c r="U1418" s="222">
        <f t="shared" si="33"/>
        <v>11028.001500257215</v>
      </c>
      <c r="V1418" s="222">
        <f t="shared" si="33"/>
        <v>6512.2111621561453</v>
      </c>
      <c r="W1418" s="222">
        <f t="shared" si="33"/>
        <v>23277.063102121374</v>
      </c>
      <c r="X1418" s="222">
        <f t="shared" si="33"/>
        <v>3657.9271712456139</v>
      </c>
      <c r="Y1418" s="222">
        <f t="shared" si="33"/>
        <v>3722.6793802882767</v>
      </c>
      <c r="Z1418" s="222">
        <f t="shared" si="33"/>
        <v>20451.315738580037</v>
      </c>
      <c r="AA1418" s="222">
        <f t="shared" si="33"/>
        <v>9606.9813281341521</v>
      </c>
      <c r="AB1418" s="222">
        <f t="shared" si="33"/>
        <v>15303.565173722176</v>
      </c>
      <c r="AC1418" s="222">
        <f t="shared" si="33"/>
        <v>51752.72699916071</v>
      </c>
      <c r="AD1418" s="222">
        <f t="shared" si="33"/>
        <v>4915.5856165952655</v>
      </c>
      <c r="AE1418" s="222">
        <f t="shared" si="33"/>
        <v>9429.435805497711</v>
      </c>
      <c r="AF1418" s="222">
        <f t="shared" si="33"/>
        <v>9088.5095348978375</v>
      </c>
    </row>
    <row r="1419" spans="4:32" x14ac:dyDescent="0.25">
      <c r="E1419" s="222">
        <f t="shared" si="35"/>
        <v>2028</v>
      </c>
      <c r="F1419" s="222">
        <f t="shared" si="34"/>
        <v>4507.8374825225519</v>
      </c>
      <c r="G1419" s="222">
        <f t="shared" si="33"/>
        <v>31815.176378377597</v>
      </c>
      <c r="H1419" s="222">
        <f t="shared" si="33"/>
        <v>6875.2412626349851</v>
      </c>
      <c r="I1419" s="222">
        <f t="shared" si="33"/>
        <v>21043.948421744015</v>
      </c>
      <c r="J1419" s="222">
        <f t="shared" si="33"/>
        <v>9703.4746666425726</v>
      </c>
      <c r="K1419" s="222">
        <f t="shared" si="33"/>
        <v>24543.200839161454</v>
      </c>
      <c r="L1419" s="222">
        <f t="shared" si="33"/>
        <v>8071.5972083131683</v>
      </c>
      <c r="M1419" s="222">
        <f t="shared" si="33"/>
        <v>9708.7399056026843</v>
      </c>
      <c r="N1419" s="222">
        <f t="shared" si="33"/>
        <v>19622.274938983704</v>
      </c>
      <c r="O1419" s="222">
        <f t="shared" si="33"/>
        <v>45798.406290173669</v>
      </c>
      <c r="P1419" s="222">
        <f t="shared" si="33"/>
        <v>5493.5919212424178</v>
      </c>
      <c r="Q1419" s="222">
        <f t="shared" si="33"/>
        <v>8541.0633935822261</v>
      </c>
      <c r="R1419" s="222">
        <f t="shared" si="33"/>
        <v>19674.143390972073</v>
      </c>
      <c r="S1419" s="222">
        <f t="shared" si="33"/>
        <v>7103.977381707743</v>
      </c>
      <c r="T1419" s="222">
        <f t="shared" si="33"/>
        <v>12842.976874540856</v>
      </c>
      <c r="U1419" s="222">
        <f t="shared" si="33"/>
        <v>11073.827447190379</v>
      </c>
      <c r="V1419" s="222">
        <f t="shared" si="33"/>
        <v>6546.3425428196315</v>
      </c>
      <c r="W1419" s="222">
        <f t="shared" si="33"/>
        <v>23427.063543576416</v>
      </c>
      <c r="X1419" s="222">
        <f t="shared" si="33"/>
        <v>3671.5395794344277</v>
      </c>
      <c r="Y1419" s="222">
        <f t="shared" si="33"/>
        <v>3743.5360327228259</v>
      </c>
      <c r="Z1419" s="222">
        <f t="shared" si="33"/>
        <v>20560.353438204565</v>
      </c>
      <c r="AA1419" s="222">
        <f t="shared" si="33"/>
        <v>9643.401185338209</v>
      </c>
      <c r="AB1419" s="222">
        <f t="shared" si="33"/>
        <v>15394.947384541269</v>
      </c>
      <c r="AC1419" s="222">
        <f t="shared" si="33"/>
        <v>52066.784400873112</v>
      </c>
      <c r="AD1419" s="222">
        <f t="shared" si="33"/>
        <v>4947.0276090891894</v>
      </c>
      <c r="AE1419" s="222">
        <f t="shared" si="33"/>
        <v>9469.2961005349262</v>
      </c>
      <c r="AF1419" s="222">
        <f t="shared" si="33"/>
        <v>9146.6526200311328</v>
      </c>
    </row>
    <row r="1420" spans="4:32" x14ac:dyDescent="0.25">
      <c r="E1420" s="222">
        <f t="shared" si="35"/>
        <v>2029</v>
      </c>
      <c r="F1420" s="222">
        <f t="shared" si="34"/>
        <v>4548.2988406917957</v>
      </c>
      <c r="G1420" s="222">
        <f t="shared" si="33"/>
        <v>31998.64023183547</v>
      </c>
      <c r="H1420" s="222">
        <f t="shared" si="33"/>
        <v>6927.718450401373</v>
      </c>
      <c r="I1420" s="222">
        <f t="shared" si="33"/>
        <v>21188.989498999013</v>
      </c>
      <c r="J1420" s="222">
        <f t="shared" si="33"/>
        <v>9786.287528244844</v>
      </c>
      <c r="K1420" s="222">
        <f t="shared" si="33"/>
        <v>24709.935642882505</v>
      </c>
      <c r="L1420" s="222">
        <f t="shared" si="33"/>
        <v>8116.3095499932151</v>
      </c>
      <c r="M1420" s="222">
        <f t="shared" si="33"/>
        <v>9738.2186335484712</v>
      </c>
      <c r="N1420" s="222">
        <f t="shared" si="33"/>
        <v>19734.057719217224</v>
      </c>
      <c r="O1420" s="222">
        <f t="shared" si="33"/>
        <v>46020.431789387148</v>
      </c>
      <c r="P1420" s="222">
        <f t="shared" si="33"/>
        <v>5515.739969819354</v>
      </c>
      <c r="Q1420" s="222">
        <f t="shared" si="33"/>
        <v>8588.0762928140393</v>
      </c>
      <c r="R1420" s="222">
        <f t="shared" si="33"/>
        <v>19760.106170533989</v>
      </c>
      <c r="S1420" s="222">
        <f t="shared" si="33"/>
        <v>7159.6973405756526</v>
      </c>
      <c r="T1420" s="222">
        <f t="shared" si="33"/>
        <v>12901.037163467907</v>
      </c>
      <c r="U1420" s="222">
        <f t="shared" si="33"/>
        <v>11122.598132267423</v>
      </c>
      <c r="V1420" s="222">
        <f t="shared" si="33"/>
        <v>6579.7841642153089</v>
      </c>
      <c r="W1420" s="222">
        <f t="shared" si="33"/>
        <v>23564.988929059007</v>
      </c>
      <c r="X1420" s="222">
        <f t="shared" si="33"/>
        <v>3683.7700762544105</v>
      </c>
      <c r="Y1420" s="222">
        <f t="shared" si="33"/>
        <v>3764.2638172662196</v>
      </c>
      <c r="Z1420" s="222">
        <f t="shared" si="33"/>
        <v>20667.543829768721</v>
      </c>
      <c r="AA1420" s="222">
        <f t="shared" si="33"/>
        <v>9677.9981763898886</v>
      </c>
      <c r="AB1420" s="222">
        <f t="shared" si="33"/>
        <v>15482.606219119496</v>
      </c>
      <c r="AC1420" s="222">
        <f t="shared" si="33"/>
        <v>52369.667685434986</v>
      </c>
      <c r="AD1420" s="222">
        <f t="shared" si="33"/>
        <v>4976.4616315089788</v>
      </c>
      <c r="AE1420" s="222">
        <f t="shared" si="33"/>
        <v>9506.8975340533889</v>
      </c>
      <c r="AF1420" s="222">
        <f t="shared" si="33"/>
        <v>9202.611051043632</v>
      </c>
    </row>
    <row r="1421" spans="4:32" x14ac:dyDescent="0.25">
      <c r="E1421" s="222">
        <f t="shared" si="35"/>
        <v>2030</v>
      </c>
      <c r="F1421" s="222">
        <f t="shared" si="34"/>
        <v>4585.123581022187</v>
      </c>
      <c r="G1421" s="222">
        <f t="shared" si="33"/>
        <v>32174.691644385974</v>
      </c>
      <c r="H1421" s="222">
        <f t="shared" si="33"/>
        <v>6977.2620539256804</v>
      </c>
      <c r="I1421" s="222">
        <f t="shared" si="33"/>
        <v>21325.459930533056</v>
      </c>
      <c r="J1421" s="222">
        <f t="shared" si="33"/>
        <v>9861.7043521539726</v>
      </c>
      <c r="K1421" s="222">
        <f t="shared" si="33"/>
        <v>24871.361952896845</v>
      </c>
      <c r="L1421" s="222">
        <f t="shared" si="33"/>
        <v>8158.206039495366</v>
      </c>
      <c r="M1421" s="222">
        <f t="shared" si="33"/>
        <v>9764.9806647457299</v>
      </c>
      <c r="N1421" s="222">
        <f t="shared" si="33"/>
        <v>19842.785421675573</v>
      </c>
      <c r="O1421" s="222">
        <f t="shared" si="33"/>
        <v>46232.084484638552</v>
      </c>
      <c r="P1421" s="222">
        <f t="shared" si="33"/>
        <v>5535.882739457209</v>
      </c>
      <c r="Q1421" s="222">
        <f t="shared" si="33"/>
        <v>8632.2723620119086</v>
      </c>
      <c r="R1421" s="222">
        <f t="shared" si="33"/>
        <v>19843.272153424368</v>
      </c>
      <c r="S1421" s="222">
        <f t="shared" si="33"/>
        <v>7213.4959466033224</v>
      </c>
      <c r="T1421" s="222">
        <f t="shared" si="33"/>
        <v>12955.839347641058</v>
      </c>
      <c r="U1421" s="222">
        <f t="shared" si="33"/>
        <v>11170.639076047944</v>
      </c>
      <c r="V1421" s="222">
        <f t="shared" si="33"/>
        <v>6611.5578575339341</v>
      </c>
      <c r="W1421" s="222">
        <f t="shared" si="33"/>
        <v>23689.844306231673</v>
      </c>
      <c r="X1421" s="222">
        <f t="shared" si="33"/>
        <v>3695.2326652544962</v>
      </c>
      <c r="Y1421" s="222">
        <f t="shared" si="33"/>
        <v>3784.8260573370439</v>
      </c>
      <c r="Z1421" s="222">
        <f t="shared" si="33"/>
        <v>20769.973568056626</v>
      </c>
      <c r="AA1421" s="222">
        <f t="shared" si="33"/>
        <v>9710.5035206985831</v>
      </c>
      <c r="AB1421" s="222">
        <f t="shared" si="33"/>
        <v>15566.194560249405</v>
      </c>
      <c r="AC1421" s="222">
        <f t="shared" si="33"/>
        <v>52663.914646633595</v>
      </c>
      <c r="AD1421" s="222">
        <f t="shared" si="33"/>
        <v>5005.5684374284083</v>
      </c>
      <c r="AE1421" s="222">
        <f t="shared" si="33"/>
        <v>9543.3094434567811</v>
      </c>
      <c r="AF1421" s="222">
        <f t="shared" si="33"/>
        <v>9257.5927574799425</v>
      </c>
    </row>
    <row r="1422" spans="4:32" x14ac:dyDescent="0.25">
      <c r="E1422" s="222">
        <f t="shared" si="35"/>
        <v>2031</v>
      </c>
      <c r="F1422" s="222">
        <f t="shared" si="34"/>
        <v>4620.3150255739938</v>
      </c>
      <c r="G1422" s="222">
        <f t="shared" si="33"/>
        <v>32345.477935318082</v>
      </c>
      <c r="H1422" s="222">
        <f t="shared" si="33"/>
        <v>7023.5165527151548</v>
      </c>
      <c r="I1422" s="222">
        <f t="shared" si="33"/>
        <v>21456.314706262656</v>
      </c>
      <c r="J1422" s="222">
        <f t="shared" si="33"/>
        <v>9934.7243207046286</v>
      </c>
      <c r="K1422" s="222">
        <f t="shared" si="33"/>
        <v>25027.566250187097</v>
      </c>
      <c r="L1422" s="222">
        <f t="shared" si="33"/>
        <v>8197.7406018595939</v>
      </c>
      <c r="M1422" s="222">
        <f t="shared" si="33"/>
        <v>9790.0818061671725</v>
      </c>
      <c r="N1422" s="222">
        <f t="shared" si="33"/>
        <v>19948.385772602127</v>
      </c>
      <c r="O1422" s="222">
        <f t="shared" si="33"/>
        <v>46427.127687821914</v>
      </c>
      <c r="P1422" s="222">
        <f t="shared" si="33"/>
        <v>5555.2346820142902</v>
      </c>
      <c r="Q1422" s="222">
        <f t="shared" ref="G1422:AF1432" si="36">SUMIFS(Q$1053:Q$1409,$D$1053:$D$1409,$E1422)</f>
        <v>8674.273620380487</v>
      </c>
      <c r="R1422" s="222">
        <f t="shared" si="36"/>
        <v>19922.620919749686</v>
      </c>
      <c r="S1422" s="222">
        <f t="shared" si="36"/>
        <v>7264.5836235684637</v>
      </c>
      <c r="T1422" s="222">
        <f t="shared" si="36"/>
        <v>13010.092315474825</v>
      </c>
      <c r="U1422" s="222">
        <f t="shared" si="36"/>
        <v>11215.231024989489</v>
      </c>
      <c r="V1422" s="222">
        <f t="shared" si="36"/>
        <v>6642.6499468748825</v>
      </c>
      <c r="W1422" s="222">
        <f t="shared" si="36"/>
        <v>23805.415852922786</v>
      </c>
      <c r="X1422" s="222">
        <f t="shared" si="36"/>
        <v>3706.749736740333</v>
      </c>
      <c r="Y1422" s="222">
        <f t="shared" si="36"/>
        <v>3805.2973237860406</v>
      </c>
      <c r="Z1422" s="222">
        <f t="shared" si="36"/>
        <v>20868.896083192536</v>
      </c>
      <c r="AA1422" s="222">
        <f t="shared" si="36"/>
        <v>9743.7473627419295</v>
      </c>
      <c r="AB1422" s="222">
        <f t="shared" si="36"/>
        <v>15643.40481104545</v>
      </c>
      <c r="AC1422" s="222">
        <f t="shared" si="36"/>
        <v>52944.718721064753</v>
      </c>
      <c r="AD1422" s="222">
        <f t="shared" si="36"/>
        <v>5031.6461694305654</v>
      </c>
      <c r="AE1422" s="222">
        <f t="shared" si="36"/>
        <v>9580.431487032547</v>
      </c>
      <c r="AF1422" s="222">
        <f t="shared" si="36"/>
        <v>9308.6542555326305</v>
      </c>
    </row>
    <row r="1423" spans="4:32" x14ac:dyDescent="0.25">
      <c r="E1423" s="222">
        <f t="shared" si="35"/>
        <v>2032</v>
      </c>
      <c r="F1423" s="222">
        <f t="shared" si="34"/>
        <v>4652.8517290789296</v>
      </c>
      <c r="G1423" s="222">
        <f t="shared" si="36"/>
        <v>32509.542166384501</v>
      </c>
      <c r="H1423" s="222">
        <f t="shared" si="36"/>
        <v>7064.7713129192462</v>
      </c>
      <c r="I1423" s="222">
        <f t="shared" si="36"/>
        <v>21583.222112748717</v>
      </c>
      <c r="J1423" s="222">
        <f t="shared" si="36"/>
        <v>10002.766530072544</v>
      </c>
      <c r="K1423" s="222">
        <f t="shared" si="36"/>
        <v>25177.551214793049</v>
      </c>
      <c r="L1423" s="222">
        <f t="shared" si="36"/>
        <v>8231.3052724280951</v>
      </c>
      <c r="M1423" s="222">
        <f t="shared" si="36"/>
        <v>9811.2412998595628</v>
      </c>
      <c r="N1423" s="222">
        <f t="shared" si="36"/>
        <v>20052.066266842379</v>
      </c>
      <c r="O1423" s="222">
        <f t="shared" si="36"/>
        <v>46605.99652588959</v>
      </c>
      <c r="P1423" s="222">
        <f t="shared" si="36"/>
        <v>5571.8818038818699</v>
      </c>
      <c r="Q1423" s="222">
        <f t="shared" si="36"/>
        <v>8712.1785312875672</v>
      </c>
      <c r="R1423" s="222">
        <f t="shared" si="36"/>
        <v>19999.37682724795</v>
      </c>
      <c r="S1423" s="222">
        <f t="shared" si="36"/>
        <v>7313.8129791797373</v>
      </c>
      <c r="T1423" s="222">
        <f t="shared" si="36"/>
        <v>13052.354223012991</v>
      </c>
      <c r="U1423" s="222">
        <f t="shared" si="36"/>
        <v>11259.827925967746</v>
      </c>
      <c r="V1423" s="222">
        <f t="shared" si="36"/>
        <v>6670.5321087068614</v>
      </c>
      <c r="W1423" s="222">
        <f t="shared" si="36"/>
        <v>23915.482113224392</v>
      </c>
      <c r="X1423" s="222">
        <f t="shared" si="36"/>
        <v>3716.5606364071023</v>
      </c>
      <c r="Y1423" s="222">
        <f t="shared" si="36"/>
        <v>3825.0298464652583</v>
      </c>
      <c r="Z1423" s="222">
        <f t="shared" si="36"/>
        <v>20962.378683329105</v>
      </c>
      <c r="AA1423" s="222">
        <f t="shared" si="36"/>
        <v>9772.5558462227473</v>
      </c>
      <c r="AB1423" s="222">
        <f t="shared" si="36"/>
        <v>15710.799172904473</v>
      </c>
      <c r="AC1423" s="222">
        <f t="shared" si="36"/>
        <v>53223.192310296421</v>
      </c>
      <c r="AD1423" s="222">
        <f t="shared" si="36"/>
        <v>5053.2461200068919</v>
      </c>
      <c r="AE1423" s="222">
        <f t="shared" si="36"/>
        <v>9608.2671987132653</v>
      </c>
      <c r="AF1423" s="222">
        <f t="shared" si="36"/>
        <v>9355.4484961988946</v>
      </c>
    </row>
    <row r="1424" spans="4:32" x14ac:dyDescent="0.25">
      <c r="E1424" s="222">
        <f t="shared" si="35"/>
        <v>2033</v>
      </c>
      <c r="F1424" s="222">
        <f t="shared" si="34"/>
        <v>4680.0251572997622</v>
      </c>
      <c r="G1424" s="222">
        <f t="shared" si="36"/>
        <v>32667.740613262362</v>
      </c>
      <c r="H1424" s="222">
        <f t="shared" si="36"/>
        <v>7105.6458047731958</v>
      </c>
      <c r="I1424" s="222">
        <f t="shared" si="36"/>
        <v>21703.865351662771</v>
      </c>
      <c r="J1424" s="222">
        <f t="shared" si="36"/>
        <v>10067.7170634832</v>
      </c>
      <c r="K1424" s="222">
        <f t="shared" si="36"/>
        <v>25318.386762838887</v>
      </c>
      <c r="L1424" s="222">
        <f t="shared" si="36"/>
        <v>8264.454815674273</v>
      </c>
      <c r="M1424" s="222">
        <f t="shared" si="36"/>
        <v>9832.2701301534817</v>
      </c>
      <c r="N1424" s="222">
        <f t="shared" si="36"/>
        <v>20154.022060289717</v>
      </c>
      <c r="O1424" s="222">
        <f t="shared" si="36"/>
        <v>46781.666655005443</v>
      </c>
      <c r="P1424" s="222">
        <f t="shared" si="36"/>
        <v>5586.7502197526146</v>
      </c>
      <c r="Q1424" s="222">
        <f t="shared" si="36"/>
        <v>8745.8549308879137</v>
      </c>
      <c r="R1424" s="222">
        <f t="shared" si="36"/>
        <v>20064.981243252168</v>
      </c>
      <c r="S1424" s="222">
        <f t="shared" si="36"/>
        <v>7362.6120651425872</v>
      </c>
      <c r="T1424" s="222">
        <f t="shared" si="36"/>
        <v>13091.967044237477</v>
      </c>
      <c r="U1424" s="222">
        <f t="shared" si="36"/>
        <v>11302.562247547408</v>
      </c>
      <c r="V1424" s="222">
        <f t="shared" si="36"/>
        <v>6697.9439686147298</v>
      </c>
      <c r="W1424" s="222">
        <f t="shared" si="36"/>
        <v>24015.623397861633</v>
      </c>
      <c r="X1424" s="222">
        <f t="shared" si="36"/>
        <v>3725.3395923996877</v>
      </c>
      <c r="Y1424" s="222">
        <f t="shared" si="36"/>
        <v>3843.2336482796813</v>
      </c>
      <c r="Z1424" s="222">
        <f t="shared" si="36"/>
        <v>21054.556915945304</v>
      </c>
      <c r="AA1424" s="222">
        <f t="shared" si="36"/>
        <v>9798.6707278683971</v>
      </c>
      <c r="AB1424" s="222">
        <f t="shared" si="36"/>
        <v>15778.436391108613</v>
      </c>
      <c r="AC1424" s="222">
        <f t="shared" si="36"/>
        <v>53499.205712845673</v>
      </c>
      <c r="AD1424" s="222">
        <f t="shared" si="36"/>
        <v>5074.6343010864266</v>
      </c>
      <c r="AE1424" s="222">
        <f t="shared" si="36"/>
        <v>9633.9242699355782</v>
      </c>
      <c r="AF1424" s="222">
        <f t="shared" si="36"/>
        <v>9401.6904184611449</v>
      </c>
    </row>
    <row r="1425" spans="5:32" x14ac:dyDescent="0.25">
      <c r="E1425" s="222">
        <f t="shared" si="35"/>
        <v>2034</v>
      </c>
      <c r="F1425" s="222">
        <f t="shared" si="34"/>
        <v>4707.1358800692788</v>
      </c>
      <c r="G1425" s="222">
        <f t="shared" si="36"/>
        <v>32816.949697537748</v>
      </c>
      <c r="H1425" s="222">
        <f t="shared" si="36"/>
        <v>7147.2300671193589</v>
      </c>
      <c r="I1425" s="222">
        <f t="shared" si="36"/>
        <v>21819.107809813344</v>
      </c>
      <c r="J1425" s="222">
        <f t="shared" si="36"/>
        <v>10136.468035164309</v>
      </c>
      <c r="K1425" s="222">
        <f t="shared" si="36"/>
        <v>25455.667144744428</v>
      </c>
      <c r="L1425" s="222">
        <f t="shared" si="36"/>
        <v>8296.9916165880277</v>
      </c>
      <c r="M1425" s="222">
        <f t="shared" si="36"/>
        <v>9854.6717305966285</v>
      </c>
      <c r="N1425" s="222">
        <f t="shared" si="36"/>
        <v>20250.02583458196</v>
      </c>
      <c r="O1425" s="222">
        <f t="shared" si="36"/>
        <v>46950.92709893865</v>
      </c>
      <c r="P1425" s="222">
        <f t="shared" si="36"/>
        <v>5599.9204900485247</v>
      </c>
      <c r="Q1425" s="222">
        <f t="shared" si="36"/>
        <v>8776.6370792859834</v>
      </c>
      <c r="R1425" s="222">
        <f t="shared" si="36"/>
        <v>20126.715802572551</v>
      </c>
      <c r="S1425" s="222">
        <f t="shared" si="36"/>
        <v>7409.0143273512776</v>
      </c>
      <c r="T1425" s="222">
        <f t="shared" si="36"/>
        <v>13130.026767025463</v>
      </c>
      <c r="U1425" s="222">
        <f t="shared" si="36"/>
        <v>11343.035093432785</v>
      </c>
      <c r="V1425" s="222">
        <f t="shared" si="36"/>
        <v>6724.9424317855628</v>
      </c>
      <c r="W1425" s="222">
        <f t="shared" si="36"/>
        <v>24108.761139979106</v>
      </c>
      <c r="X1425" s="222">
        <f t="shared" si="36"/>
        <v>3732.8856743294491</v>
      </c>
      <c r="Y1425" s="222">
        <f t="shared" si="36"/>
        <v>3859.6778728186832</v>
      </c>
      <c r="Z1425" s="222">
        <f t="shared" si="36"/>
        <v>21139.937298236673</v>
      </c>
      <c r="AA1425" s="222">
        <f t="shared" si="36"/>
        <v>9825.8779258640534</v>
      </c>
      <c r="AB1425" s="222">
        <f t="shared" si="36"/>
        <v>15847.698066161394</v>
      </c>
      <c r="AC1425" s="222">
        <f t="shared" si="36"/>
        <v>53766.241514823589</v>
      </c>
      <c r="AD1425" s="222">
        <f t="shared" si="36"/>
        <v>5097.2153021083632</v>
      </c>
      <c r="AE1425" s="222">
        <f t="shared" si="36"/>
        <v>9657.0304359200309</v>
      </c>
      <c r="AF1425" s="222">
        <f t="shared" si="36"/>
        <v>9446.8315010968563</v>
      </c>
    </row>
    <row r="1426" spans="5:32" x14ac:dyDescent="0.25">
      <c r="E1426" s="222">
        <f t="shared" si="35"/>
        <v>2035</v>
      </c>
      <c r="F1426" s="222">
        <f t="shared" si="34"/>
        <v>4731.5052918406382</v>
      </c>
      <c r="G1426" s="222">
        <f t="shared" si="36"/>
        <v>32966.747135443904</v>
      </c>
      <c r="H1426" s="222">
        <f t="shared" si="36"/>
        <v>7187.9891183093559</v>
      </c>
      <c r="I1426" s="222">
        <f t="shared" si="36"/>
        <v>21931.671115332691</v>
      </c>
      <c r="J1426" s="222">
        <f t="shared" si="36"/>
        <v>10202.405291799823</v>
      </c>
      <c r="K1426" s="222">
        <f t="shared" si="36"/>
        <v>25587.932985189695</v>
      </c>
      <c r="L1426" s="222">
        <f t="shared" si="36"/>
        <v>8329.963439028943</v>
      </c>
      <c r="M1426" s="222">
        <f t="shared" si="36"/>
        <v>9877.518398266875</v>
      </c>
      <c r="N1426" s="222">
        <f t="shared" si="36"/>
        <v>20342.811718461537</v>
      </c>
      <c r="O1426" s="222">
        <f t="shared" si="36"/>
        <v>47112.142751657339</v>
      </c>
      <c r="P1426" s="222">
        <f t="shared" si="36"/>
        <v>5610.8727280993417</v>
      </c>
      <c r="Q1426" s="222">
        <f t="shared" si="36"/>
        <v>8808.7345690062593</v>
      </c>
      <c r="R1426" s="222">
        <f t="shared" si="36"/>
        <v>20183.001904291752</v>
      </c>
      <c r="S1426" s="222">
        <f t="shared" si="36"/>
        <v>7454.0925006886755</v>
      </c>
      <c r="T1426" s="222">
        <f t="shared" si="36"/>
        <v>13166.367471691514</v>
      </c>
      <c r="U1426" s="222">
        <f t="shared" si="36"/>
        <v>11380.890361024001</v>
      </c>
      <c r="V1426" s="222">
        <f t="shared" si="36"/>
        <v>6750.8857093542774</v>
      </c>
      <c r="W1426" s="222">
        <f t="shared" si="36"/>
        <v>24197.615249458049</v>
      </c>
      <c r="X1426" s="222">
        <f t="shared" si="36"/>
        <v>3741.716031681176</v>
      </c>
      <c r="Y1426" s="222">
        <f t="shared" si="36"/>
        <v>3875.4158804060571</v>
      </c>
      <c r="Z1426" s="222">
        <f t="shared" si="36"/>
        <v>21225.160120747449</v>
      </c>
      <c r="AA1426" s="222">
        <f t="shared" si="36"/>
        <v>9850.6098096964542</v>
      </c>
      <c r="AB1426" s="222">
        <f t="shared" si="36"/>
        <v>15914.890089577368</v>
      </c>
      <c r="AC1426" s="222">
        <f t="shared" si="36"/>
        <v>54024.837872879456</v>
      </c>
      <c r="AD1426" s="222">
        <f t="shared" si="36"/>
        <v>5118.3822944918784</v>
      </c>
      <c r="AE1426" s="222">
        <f t="shared" si="36"/>
        <v>9680.2765379896646</v>
      </c>
      <c r="AF1426" s="222">
        <f t="shared" si="36"/>
        <v>9490.3733053968499</v>
      </c>
    </row>
    <row r="1427" spans="5:32" x14ac:dyDescent="0.25">
      <c r="E1427" s="222">
        <f t="shared" si="35"/>
        <v>2036</v>
      </c>
      <c r="F1427" s="222">
        <f t="shared" si="34"/>
        <v>4754.3438660315496</v>
      </c>
      <c r="G1427" s="222">
        <f t="shared" si="36"/>
        <v>33112.955557124209</v>
      </c>
      <c r="H1427" s="222">
        <f t="shared" si="36"/>
        <v>7227.5684181309989</v>
      </c>
      <c r="I1427" s="222">
        <f t="shared" si="36"/>
        <v>22044.086648328041</v>
      </c>
      <c r="J1427" s="222">
        <f t="shared" si="36"/>
        <v>10266.17640393781</v>
      </c>
      <c r="K1427" s="222">
        <f t="shared" si="36"/>
        <v>25716.005795091958</v>
      </c>
      <c r="L1427" s="222">
        <f t="shared" si="36"/>
        <v>8362.191642020638</v>
      </c>
      <c r="M1427" s="222">
        <f t="shared" si="36"/>
        <v>9900.0267156342052</v>
      </c>
      <c r="N1427" s="222">
        <f t="shared" si="36"/>
        <v>20431.198842695503</v>
      </c>
      <c r="O1427" s="222">
        <f t="shared" si="36"/>
        <v>47269.950268251785</v>
      </c>
      <c r="P1427" s="222">
        <f t="shared" si="36"/>
        <v>5619.9923764817013</v>
      </c>
      <c r="Q1427" s="222">
        <f t="shared" si="36"/>
        <v>8839.9906614348547</v>
      </c>
      <c r="R1427" s="222">
        <f t="shared" si="36"/>
        <v>20237.003496894169</v>
      </c>
      <c r="S1427" s="222">
        <f t="shared" si="36"/>
        <v>7497.1103817874055</v>
      </c>
      <c r="T1427" s="222">
        <f t="shared" si="36"/>
        <v>13200.832871723251</v>
      </c>
      <c r="U1427" s="222">
        <f t="shared" si="36"/>
        <v>11418.453200121334</v>
      </c>
      <c r="V1427" s="222">
        <f t="shared" si="36"/>
        <v>6778.6011301674444</v>
      </c>
      <c r="W1427" s="222">
        <f t="shared" si="36"/>
        <v>24280.654262428692</v>
      </c>
      <c r="X1427" s="222">
        <f t="shared" si="36"/>
        <v>3749.1146983347126</v>
      </c>
      <c r="Y1427" s="222">
        <f t="shared" si="36"/>
        <v>3889.3504820606395</v>
      </c>
      <c r="Z1427" s="222">
        <f t="shared" si="36"/>
        <v>21306.678888705192</v>
      </c>
      <c r="AA1427" s="222">
        <f t="shared" si="36"/>
        <v>9874.4191281932981</v>
      </c>
      <c r="AB1427" s="222">
        <f t="shared" si="36"/>
        <v>15984.097096572938</v>
      </c>
      <c r="AC1427" s="222">
        <f t="shared" si="36"/>
        <v>54276.9271936105</v>
      </c>
      <c r="AD1427" s="222">
        <f t="shared" si="36"/>
        <v>5139.7806102345849</v>
      </c>
      <c r="AE1427" s="222">
        <f t="shared" si="36"/>
        <v>9702.7622370050703</v>
      </c>
      <c r="AF1427" s="222">
        <f t="shared" si="36"/>
        <v>9531.6050777080345</v>
      </c>
    </row>
    <row r="1428" spans="5:32" x14ac:dyDescent="0.25">
      <c r="E1428" s="222">
        <f t="shared" si="35"/>
        <v>2037</v>
      </c>
      <c r="F1428" s="222">
        <f t="shared" si="34"/>
        <v>4771.0381576815225</v>
      </c>
      <c r="G1428" s="222">
        <f t="shared" si="36"/>
        <v>33247.077252723306</v>
      </c>
      <c r="H1428" s="222">
        <f t="shared" si="36"/>
        <v>7266.4585016465817</v>
      </c>
      <c r="I1428" s="222">
        <f t="shared" si="36"/>
        <v>22150.27218437667</v>
      </c>
      <c r="J1428" s="222">
        <f t="shared" si="36"/>
        <v>10327.132412877681</v>
      </c>
      <c r="K1428" s="222">
        <f t="shared" si="36"/>
        <v>25836.826169112701</v>
      </c>
      <c r="L1428" s="222">
        <f t="shared" si="36"/>
        <v>8390.3672146253048</v>
      </c>
      <c r="M1428" s="222">
        <f t="shared" si="36"/>
        <v>9921.69913262923</v>
      </c>
      <c r="N1428" s="222">
        <f t="shared" si="36"/>
        <v>20513.830009941303</v>
      </c>
      <c r="O1428" s="222">
        <f t="shared" si="36"/>
        <v>47420.243682723332</v>
      </c>
      <c r="P1428" s="222">
        <f t="shared" si="36"/>
        <v>5628.6706162990404</v>
      </c>
      <c r="Q1428" s="222">
        <f t="shared" si="36"/>
        <v>8866.7094950393493</v>
      </c>
      <c r="R1428" s="222">
        <f t="shared" si="36"/>
        <v>20285.751146120518</v>
      </c>
      <c r="S1428" s="222">
        <f t="shared" si="36"/>
        <v>7538.5450914022294</v>
      </c>
      <c r="T1428" s="222">
        <f t="shared" si="36"/>
        <v>13228.493579173675</v>
      </c>
      <c r="U1428" s="222">
        <f t="shared" si="36"/>
        <v>11453.48424472067</v>
      </c>
      <c r="V1428" s="222">
        <f t="shared" si="36"/>
        <v>6806.6149259475387</v>
      </c>
      <c r="W1428" s="222">
        <f t="shared" si="36"/>
        <v>24352.427651093421</v>
      </c>
      <c r="X1428" s="222">
        <f t="shared" si="36"/>
        <v>3755.1746849086721</v>
      </c>
      <c r="Y1428" s="222">
        <f t="shared" si="36"/>
        <v>3899.9537548225935</v>
      </c>
      <c r="Z1428" s="222">
        <f t="shared" si="36"/>
        <v>21382.729531535748</v>
      </c>
      <c r="AA1428" s="222">
        <f t="shared" si="36"/>
        <v>9896.4337917353605</v>
      </c>
      <c r="AB1428" s="222">
        <f t="shared" si="36"/>
        <v>16050.582350302946</v>
      </c>
      <c r="AC1428" s="222">
        <f t="shared" si="36"/>
        <v>54515.447398718192</v>
      </c>
      <c r="AD1428" s="222">
        <f t="shared" si="36"/>
        <v>5160.4947604941844</v>
      </c>
      <c r="AE1428" s="222">
        <f t="shared" si="36"/>
        <v>9718.9508307760516</v>
      </c>
      <c r="AF1428" s="222">
        <f t="shared" si="36"/>
        <v>9571.0283840472985</v>
      </c>
    </row>
    <row r="1429" spans="5:32" x14ac:dyDescent="0.25">
      <c r="E1429" s="222">
        <f t="shared" si="35"/>
        <v>2038</v>
      </c>
      <c r="F1429" s="222">
        <f t="shared" si="34"/>
        <v>4787.9669080243511</v>
      </c>
      <c r="G1429" s="222">
        <f t="shared" si="36"/>
        <v>33384.5992475069</v>
      </c>
      <c r="H1429" s="222">
        <f t="shared" si="36"/>
        <v>7302.7277191458015</v>
      </c>
      <c r="I1429" s="222">
        <f t="shared" si="36"/>
        <v>22257.928944047868</v>
      </c>
      <c r="J1429" s="222">
        <f t="shared" si="36"/>
        <v>10383.472362329727</v>
      </c>
      <c r="K1429" s="222">
        <f t="shared" si="36"/>
        <v>25952.974384206995</v>
      </c>
      <c r="L1429" s="222">
        <f t="shared" si="36"/>
        <v>8421.9978576199337</v>
      </c>
      <c r="M1429" s="222">
        <f t="shared" si="36"/>
        <v>9943.8039278026408</v>
      </c>
      <c r="N1429" s="222">
        <f t="shared" si="36"/>
        <v>20595.465899691644</v>
      </c>
      <c r="O1429" s="222">
        <f t="shared" si="36"/>
        <v>47563.781445315857</v>
      </c>
      <c r="P1429" s="222">
        <f t="shared" si="36"/>
        <v>5637.1627318295195</v>
      </c>
      <c r="Q1429" s="222">
        <f t="shared" si="36"/>
        <v>8893.8999332505118</v>
      </c>
      <c r="R1429" s="222">
        <f t="shared" si="36"/>
        <v>20336.050095545652</v>
      </c>
      <c r="S1429" s="222">
        <f t="shared" si="36"/>
        <v>7577.91567215138</v>
      </c>
      <c r="T1429" s="222">
        <f t="shared" si="36"/>
        <v>13256.859059875056</v>
      </c>
      <c r="U1429" s="222">
        <f t="shared" si="36"/>
        <v>11488.279826915377</v>
      </c>
      <c r="V1429" s="222">
        <f t="shared" si="36"/>
        <v>6832.9951997369135</v>
      </c>
      <c r="W1429" s="222">
        <f t="shared" si="36"/>
        <v>24423.50429760883</v>
      </c>
      <c r="X1429" s="222">
        <f t="shared" si="36"/>
        <v>3762.5786429016225</v>
      </c>
      <c r="Y1429" s="222">
        <f t="shared" si="36"/>
        <v>3911.7086680929669</v>
      </c>
      <c r="Z1429" s="222">
        <f t="shared" si="36"/>
        <v>21454.57299356868</v>
      </c>
      <c r="AA1429" s="222">
        <f t="shared" si="36"/>
        <v>9918.9100431534825</v>
      </c>
      <c r="AB1429" s="222">
        <f t="shared" si="36"/>
        <v>16118.387579403709</v>
      </c>
      <c r="AC1429" s="222">
        <f t="shared" si="36"/>
        <v>54742.234308271582</v>
      </c>
      <c r="AD1429" s="222">
        <f t="shared" si="36"/>
        <v>5179.2583983467985</v>
      </c>
      <c r="AE1429" s="222">
        <f t="shared" si="36"/>
        <v>9736.4901836792633</v>
      </c>
      <c r="AF1429" s="222">
        <f t="shared" si="36"/>
        <v>9609.2045854012922</v>
      </c>
    </row>
    <row r="1430" spans="5:32" x14ac:dyDescent="0.25">
      <c r="E1430" s="222">
        <f t="shared" si="35"/>
        <v>2039</v>
      </c>
      <c r="F1430" s="222">
        <f t="shared" si="34"/>
        <v>4804.3361960024204</v>
      </c>
      <c r="G1430" s="222">
        <f t="shared" si="36"/>
        <v>33523.76578199186</v>
      </c>
      <c r="H1430" s="222">
        <f t="shared" si="36"/>
        <v>7337.8859550128027</v>
      </c>
      <c r="I1430" s="222">
        <f t="shared" si="36"/>
        <v>22367.846298972159</v>
      </c>
      <c r="J1430" s="222">
        <f t="shared" si="36"/>
        <v>10438.887990055038</v>
      </c>
      <c r="K1430" s="222">
        <f t="shared" si="36"/>
        <v>26065.700752089491</v>
      </c>
      <c r="L1430" s="222">
        <f t="shared" si="36"/>
        <v>8453.6091450253425</v>
      </c>
      <c r="M1430" s="222">
        <f t="shared" si="36"/>
        <v>9966.8486007740103</v>
      </c>
      <c r="N1430" s="222">
        <f t="shared" si="36"/>
        <v>20678.702124868196</v>
      </c>
      <c r="O1430" s="222">
        <f t="shared" si="36"/>
        <v>47702.482590713269</v>
      </c>
      <c r="P1430" s="222">
        <f t="shared" si="36"/>
        <v>5644.9212771858156</v>
      </c>
      <c r="Q1430" s="222">
        <f t="shared" si="36"/>
        <v>8923.8065259362156</v>
      </c>
      <c r="R1430" s="222">
        <f t="shared" si="36"/>
        <v>20387.535248891065</v>
      </c>
      <c r="S1430" s="222">
        <f t="shared" si="36"/>
        <v>7616.3785931223847</v>
      </c>
      <c r="T1430" s="222">
        <f t="shared" si="36"/>
        <v>13284.423612071416</v>
      </c>
      <c r="U1430" s="222">
        <f t="shared" si="36"/>
        <v>11522.631410222537</v>
      </c>
      <c r="V1430" s="222">
        <f t="shared" si="36"/>
        <v>6858.334878579315</v>
      </c>
      <c r="W1430" s="222">
        <f t="shared" si="36"/>
        <v>24497.170924811355</v>
      </c>
      <c r="X1430" s="222">
        <f t="shared" si="36"/>
        <v>3772.3667447547673</v>
      </c>
      <c r="Y1430" s="222">
        <f t="shared" si="36"/>
        <v>3924.7954538965846</v>
      </c>
      <c r="Z1430" s="222">
        <f t="shared" si="36"/>
        <v>21525.547353111157</v>
      </c>
      <c r="AA1430" s="222">
        <f t="shared" si="36"/>
        <v>9941.7540165174614</v>
      </c>
      <c r="AB1430" s="222">
        <f t="shared" si="36"/>
        <v>16182.36089614105</v>
      </c>
      <c r="AC1430" s="222">
        <f t="shared" si="36"/>
        <v>54961.746265137954</v>
      </c>
      <c r="AD1430" s="222">
        <f t="shared" si="36"/>
        <v>5195.9891387064044</v>
      </c>
      <c r="AE1430" s="222">
        <f t="shared" si="36"/>
        <v>9756.7585143331635</v>
      </c>
      <c r="AF1430" s="222">
        <f t="shared" si="36"/>
        <v>9646.7585236367431</v>
      </c>
    </row>
    <row r="1431" spans="5:32" x14ac:dyDescent="0.25">
      <c r="E1431" s="222">
        <f t="shared" si="35"/>
        <v>2040</v>
      </c>
      <c r="F1431" s="222">
        <f t="shared" si="34"/>
        <v>4820.4505588216889</v>
      </c>
      <c r="G1431" s="222">
        <f t="shared" si="36"/>
        <v>33666.75033263232</v>
      </c>
      <c r="H1431" s="222">
        <f t="shared" si="36"/>
        <v>7372.5239955180159</v>
      </c>
      <c r="I1431" s="222">
        <f t="shared" si="36"/>
        <v>22476.693402998117</v>
      </c>
      <c r="J1431" s="222">
        <f t="shared" si="36"/>
        <v>10491.378420244064</v>
      </c>
      <c r="K1431" s="222">
        <f t="shared" si="36"/>
        <v>26176.361395471016</v>
      </c>
      <c r="L1431" s="222">
        <f t="shared" si="36"/>
        <v>8487.2453150786059</v>
      </c>
      <c r="M1431" s="222">
        <f t="shared" si="36"/>
        <v>9990.394878677309</v>
      </c>
      <c r="N1431" s="222">
        <f t="shared" si="36"/>
        <v>20763.349500589873</v>
      </c>
      <c r="O1431" s="222">
        <f t="shared" si="36"/>
        <v>47839.717201643543</v>
      </c>
      <c r="P1431" s="222">
        <f t="shared" si="36"/>
        <v>5652.6924282565315</v>
      </c>
      <c r="Q1431" s="222">
        <f t="shared" si="36"/>
        <v>8954.1286674779094</v>
      </c>
      <c r="R1431" s="222">
        <f t="shared" si="36"/>
        <v>20439.899541668685</v>
      </c>
      <c r="S1431" s="222">
        <f t="shared" si="36"/>
        <v>7653.6729362137166</v>
      </c>
      <c r="T1431" s="222">
        <f t="shared" si="36"/>
        <v>13312.954284843358</v>
      </c>
      <c r="U1431" s="222">
        <f t="shared" si="36"/>
        <v>11558.559700499967</v>
      </c>
      <c r="V1431" s="222">
        <f t="shared" si="36"/>
        <v>6882.6082100720423</v>
      </c>
      <c r="W1431" s="222">
        <f t="shared" si="36"/>
        <v>24570.082525967267</v>
      </c>
      <c r="X1431" s="222">
        <f t="shared" si="36"/>
        <v>3782.8738690511886</v>
      </c>
      <c r="Y1431" s="222">
        <f t="shared" si="36"/>
        <v>3938.260574968841</v>
      </c>
      <c r="Z1431" s="222">
        <f t="shared" si="36"/>
        <v>21595.182838246797</v>
      </c>
      <c r="AA1431" s="222">
        <f t="shared" si="36"/>
        <v>9965.076734701317</v>
      </c>
      <c r="AB1431" s="222">
        <f t="shared" si="36"/>
        <v>16248.256712227081</v>
      </c>
      <c r="AC1431" s="222">
        <f t="shared" si="36"/>
        <v>55175.819957707485</v>
      </c>
      <c r="AD1431" s="222">
        <f t="shared" si="36"/>
        <v>5211.7491917898469</v>
      </c>
      <c r="AE1431" s="222">
        <f t="shared" si="36"/>
        <v>9778.0345365724224</v>
      </c>
      <c r="AF1431" s="222">
        <f t="shared" si="36"/>
        <v>9683.1330080684966</v>
      </c>
    </row>
    <row r="1432" spans="5:32" x14ac:dyDescent="0.25">
      <c r="E1432" s="222">
        <f t="shared" si="35"/>
        <v>2041</v>
      </c>
      <c r="F1432" s="222">
        <f t="shared" si="34"/>
        <v>4835.6141045739432</v>
      </c>
      <c r="G1432" s="222">
        <f t="shared" si="36"/>
        <v>33811.150785128622</v>
      </c>
      <c r="H1432" s="222">
        <f t="shared" si="36"/>
        <v>7405.7619830722633</v>
      </c>
      <c r="I1432" s="222">
        <f t="shared" si="36"/>
        <v>22588.879395476408</v>
      </c>
      <c r="J1432" s="222">
        <f t="shared" si="36"/>
        <v>10543.221128376288</v>
      </c>
      <c r="K1432" s="222">
        <f t="shared" si="36"/>
        <v>26283.63655759942</v>
      </c>
      <c r="L1432" s="222">
        <f t="shared" ref="L1432:AF1432" si="37">SUMIFS(L$1053:L$1409,$D$1053:$D$1409,$E1432)</f>
        <v>8521.686473904314</v>
      </c>
      <c r="M1432" s="222">
        <f t="shared" si="37"/>
        <v>10016.364686249488</v>
      </c>
      <c r="N1432" s="222">
        <f t="shared" si="37"/>
        <v>20850.497310526589</v>
      </c>
      <c r="O1432" s="222">
        <f t="shared" si="37"/>
        <v>47974.504825396871</v>
      </c>
      <c r="P1432" s="222">
        <f t="shared" si="37"/>
        <v>5659.9567097075787</v>
      </c>
      <c r="Q1432" s="222">
        <f t="shared" si="37"/>
        <v>8983.7840878086172</v>
      </c>
      <c r="R1432" s="222">
        <f t="shared" si="37"/>
        <v>20493.756867228443</v>
      </c>
      <c r="S1432" s="222">
        <f t="shared" si="37"/>
        <v>7690.5079735933523</v>
      </c>
      <c r="T1432" s="222">
        <f t="shared" si="37"/>
        <v>13343.517057426267</v>
      </c>
      <c r="U1432" s="222">
        <f t="shared" si="37"/>
        <v>11596.963401451601</v>
      </c>
      <c r="V1432" s="222">
        <f t="shared" si="37"/>
        <v>6905.8783974015905</v>
      </c>
      <c r="W1432" s="222">
        <f t="shared" si="37"/>
        <v>24642.566005770816</v>
      </c>
      <c r="X1432" s="222">
        <f t="shared" si="37"/>
        <v>3794.7056474875453</v>
      </c>
      <c r="Y1432" s="222">
        <f t="shared" si="37"/>
        <v>3952.2522039582873</v>
      </c>
      <c r="Z1432" s="222">
        <f t="shared" si="37"/>
        <v>21664.814904970077</v>
      </c>
      <c r="AA1432" s="222">
        <f t="shared" si="37"/>
        <v>9990.1061662187512</v>
      </c>
      <c r="AB1432" s="222">
        <f t="shared" si="37"/>
        <v>16313.207044962266</v>
      </c>
      <c r="AC1432" s="222">
        <f t="shared" si="37"/>
        <v>55387.262865731856</v>
      </c>
      <c r="AD1432" s="222">
        <f t="shared" si="37"/>
        <v>5227.0973449275152</v>
      </c>
      <c r="AE1432" s="222">
        <f t="shared" si="37"/>
        <v>9800.4803006091643</v>
      </c>
      <c r="AF1432" s="222">
        <f t="shared" si="37"/>
        <v>9718.8237947736088</v>
      </c>
    </row>
    <row r="1433" spans="5:32" x14ac:dyDescent="0.25">
      <c r="E1433" s="222"/>
    </row>
    <row r="1434" spans="5:32" x14ac:dyDescent="0.25">
      <c r="E1434" s="222"/>
    </row>
    <row r="1435" spans="5:32" x14ac:dyDescent="0.25">
      <c r="E1435" s="222"/>
    </row>
    <row r="1436" spans="5:32" x14ac:dyDescent="0.25">
      <c r="E1436" s="222"/>
    </row>
    <row r="1437" spans="5:32" x14ac:dyDescent="0.25">
      <c r="E1437" s="22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D1:AG119"/>
  <sheetViews>
    <sheetView topLeftCell="A103" workbookViewId="0">
      <selection activeCell="D119" sqref="D104:D119"/>
    </sheetView>
  </sheetViews>
  <sheetFormatPr defaultRowHeight="15" x14ac:dyDescent="0.25"/>
  <sheetData>
    <row r="1" spans="4:13" x14ac:dyDescent="0.25">
      <c r="F1" t="s">
        <v>551</v>
      </c>
    </row>
    <row r="2" spans="4:13" x14ac:dyDescent="0.25">
      <c r="D2" t="s">
        <v>557</v>
      </c>
      <c r="F2" s="193" t="s">
        <v>552</v>
      </c>
      <c r="G2" s="193" t="s">
        <v>552</v>
      </c>
      <c r="H2" s="193" t="s">
        <v>552</v>
      </c>
      <c r="I2" s="193" t="s">
        <v>552</v>
      </c>
      <c r="J2" s="193" t="s">
        <v>550</v>
      </c>
      <c r="K2" s="193" t="s">
        <v>550</v>
      </c>
      <c r="L2" s="193" t="s">
        <v>550</v>
      </c>
      <c r="M2" s="193" t="s">
        <v>550</v>
      </c>
    </row>
    <row r="3" spans="4:13" x14ac:dyDescent="0.25">
      <c r="F3" t="s">
        <v>149</v>
      </c>
      <c r="G3" t="s">
        <v>182</v>
      </c>
      <c r="H3" t="s">
        <v>146</v>
      </c>
      <c r="I3" t="s">
        <v>145</v>
      </c>
      <c r="J3" s="193" t="s">
        <v>149</v>
      </c>
      <c r="K3" s="193" t="s">
        <v>182</v>
      </c>
      <c r="L3" s="193" t="s">
        <v>146</v>
      </c>
      <c r="M3" s="193" t="s">
        <v>145</v>
      </c>
    </row>
    <row r="4" spans="4:13" x14ac:dyDescent="0.25">
      <c r="F4" t="s">
        <v>268</v>
      </c>
      <c r="G4" t="s">
        <v>269</v>
      </c>
      <c r="H4" t="s">
        <v>270</v>
      </c>
      <c r="I4" t="s">
        <v>549</v>
      </c>
      <c r="J4" s="193" t="s">
        <v>268</v>
      </c>
      <c r="K4" s="193" t="s">
        <v>269</v>
      </c>
      <c r="L4" s="193" t="s">
        <v>270</v>
      </c>
      <c r="M4" s="193" t="s">
        <v>549</v>
      </c>
    </row>
    <row r="5" spans="4:13" x14ac:dyDescent="0.25">
      <c r="D5" t="s">
        <v>529</v>
      </c>
      <c r="E5" t="s">
        <v>502</v>
      </c>
      <c r="F5">
        <v>114679.86990753849</v>
      </c>
      <c r="G5">
        <v>202376.24101330322</v>
      </c>
      <c r="H5">
        <v>254503.45460763888</v>
      </c>
      <c r="I5">
        <v>401072.91400818271</v>
      </c>
      <c r="J5">
        <v>163514.28902234472</v>
      </c>
      <c r="K5">
        <v>253928.07236411181</v>
      </c>
      <c r="L5">
        <v>314203.92792528984</v>
      </c>
      <c r="M5">
        <v>495672.72711479396</v>
      </c>
    </row>
    <row r="6" spans="4:13" x14ac:dyDescent="0.25">
      <c r="D6" t="s">
        <v>529</v>
      </c>
      <c r="E6" t="s">
        <v>503</v>
      </c>
      <c r="F6">
        <v>76796.275040452994</v>
      </c>
      <c r="G6">
        <v>135522.83830668175</v>
      </c>
      <c r="H6">
        <v>170430.2360523422</v>
      </c>
      <c r="I6">
        <v>268581.62500778749</v>
      </c>
      <c r="J6">
        <v>112373.77879050461</v>
      </c>
      <c r="K6">
        <v>174509.86823937186</v>
      </c>
      <c r="L6">
        <v>215933.92787195003</v>
      </c>
      <c r="M6">
        <v>340646.78825513751</v>
      </c>
    </row>
    <row r="7" spans="4:13" x14ac:dyDescent="0.25">
      <c r="D7" t="s">
        <v>529</v>
      </c>
      <c r="E7" t="s">
        <v>504</v>
      </c>
      <c r="F7">
        <v>105064.90038950197</v>
      </c>
      <c r="G7">
        <v>185408.64774617995</v>
      </c>
      <c r="H7">
        <v>233165.420650499</v>
      </c>
      <c r="I7">
        <v>367446.22916970204</v>
      </c>
      <c r="J7">
        <v>165025.40646455233</v>
      </c>
      <c r="K7">
        <v>256274.74886259891</v>
      </c>
      <c r="L7">
        <v>317107.64379462996</v>
      </c>
      <c r="M7">
        <v>500253.48704744683</v>
      </c>
    </row>
    <row r="8" spans="4:13" x14ac:dyDescent="0.25">
      <c r="D8" t="s">
        <v>529</v>
      </c>
      <c r="E8" t="s">
        <v>505</v>
      </c>
      <c r="F8">
        <v>103125.95797012671</v>
      </c>
      <c r="G8">
        <v>181986.98465316481</v>
      </c>
      <c r="H8">
        <v>228862.42009413149</v>
      </c>
      <c r="I8">
        <v>360665.11503990839</v>
      </c>
      <c r="J8">
        <v>155432.3644649286</v>
      </c>
      <c r="K8">
        <v>241377.31893377146</v>
      </c>
      <c r="L8">
        <v>298673.95524633338</v>
      </c>
      <c r="M8">
        <v>471173.40286819532</v>
      </c>
    </row>
    <row r="9" spans="4:13" x14ac:dyDescent="0.25">
      <c r="D9" t="s">
        <v>529</v>
      </c>
      <c r="E9" t="s">
        <v>506</v>
      </c>
      <c r="F9">
        <v>113234.0138359596</v>
      </c>
      <c r="G9">
        <v>199824.73029875223</v>
      </c>
      <c r="H9">
        <v>251294.73658782477</v>
      </c>
      <c r="I9">
        <v>396016.28368298168</v>
      </c>
      <c r="J9">
        <v>188184.20406552847</v>
      </c>
      <c r="K9">
        <v>292238.99925470306</v>
      </c>
      <c r="L9">
        <v>361608.86271415278</v>
      </c>
      <c r="M9">
        <v>570456.43036334706</v>
      </c>
    </row>
    <row r="10" spans="4:13" x14ac:dyDescent="0.25">
      <c r="D10" t="s">
        <v>529</v>
      </c>
      <c r="E10" t="s">
        <v>507</v>
      </c>
      <c r="F10">
        <v>72451.14927039115</v>
      </c>
      <c r="G10">
        <v>127854.96930069025</v>
      </c>
      <c r="H10">
        <v>160787.30987814078</v>
      </c>
      <c r="I10">
        <v>253385.30279591342</v>
      </c>
      <c r="J10">
        <v>106690.61547075878</v>
      </c>
      <c r="K10">
        <v>165684.24990753131</v>
      </c>
      <c r="L10">
        <v>205013.33953204632</v>
      </c>
      <c r="M10">
        <v>323419.00297606492</v>
      </c>
    </row>
    <row r="11" spans="4:13" x14ac:dyDescent="0.25">
      <c r="D11" t="s">
        <v>530</v>
      </c>
      <c r="E11" t="s">
        <v>508</v>
      </c>
      <c r="F11">
        <v>96930.418630406042</v>
      </c>
      <c r="G11">
        <v>169628.23260321055</v>
      </c>
      <c r="H11">
        <v>210339.00842798111</v>
      </c>
      <c r="I11">
        <v>329563.42334338056</v>
      </c>
      <c r="J11">
        <v>149537.64805698203</v>
      </c>
      <c r="K11">
        <v>237900.80372701684</v>
      </c>
      <c r="L11">
        <v>288879.54738280614</v>
      </c>
      <c r="M11">
        <v>475801.60745403368</v>
      </c>
    </row>
    <row r="12" spans="4:13" x14ac:dyDescent="0.25">
      <c r="D12" t="s">
        <v>515</v>
      </c>
      <c r="E12" t="s">
        <v>509</v>
      </c>
      <c r="F12">
        <v>109928.84126467491</v>
      </c>
      <c r="G12">
        <v>201382.24702268175</v>
      </c>
      <c r="H12">
        <v>230942.94383335064</v>
      </c>
      <c r="I12">
        <v>406459.58114669716</v>
      </c>
      <c r="J12">
        <v>170260.1130891561</v>
      </c>
      <c r="K12">
        <v>298493.9957322547</v>
      </c>
      <c r="L12">
        <v>344830.60878816422</v>
      </c>
      <c r="M12">
        <v>606147.55451044487</v>
      </c>
    </row>
    <row r="13" spans="4:13" x14ac:dyDescent="0.25">
      <c r="D13" t="s">
        <v>530</v>
      </c>
      <c r="E13" t="s">
        <v>510</v>
      </c>
      <c r="F13">
        <v>89820.875365517742</v>
      </c>
      <c r="G13">
        <v>157186.53188965603</v>
      </c>
      <c r="H13">
        <v>194911.29954317349</v>
      </c>
      <c r="I13">
        <v>305390.97624276031</v>
      </c>
      <c r="J13">
        <v>132045.60101952608</v>
      </c>
      <c r="K13">
        <v>210072.54707651876</v>
      </c>
      <c r="L13">
        <v>255088.09287862992</v>
      </c>
      <c r="M13">
        <v>420145.09415303753</v>
      </c>
    </row>
    <row r="14" spans="4:13" x14ac:dyDescent="0.25">
      <c r="D14" t="s">
        <v>531</v>
      </c>
      <c r="E14" t="s">
        <v>511</v>
      </c>
      <c r="F14">
        <v>65553.021599851141</v>
      </c>
      <c r="G14">
        <v>120712.43911709431</v>
      </c>
      <c r="H14">
        <v>149650.647994397</v>
      </c>
      <c r="I14">
        <v>241511.13220997789</v>
      </c>
      <c r="J14">
        <v>108715.00421388482</v>
      </c>
      <c r="K14">
        <v>165147.54487951833</v>
      </c>
      <c r="L14">
        <v>203249.79048682813</v>
      </c>
      <c r="M14">
        <v>326145.01264165447</v>
      </c>
    </row>
    <row r="15" spans="4:13" x14ac:dyDescent="0.25">
      <c r="D15" t="s">
        <v>515</v>
      </c>
      <c r="E15" t="s">
        <v>512</v>
      </c>
      <c r="F15">
        <v>162173.34666076407</v>
      </c>
      <c r="G15">
        <v>297090.66867266025</v>
      </c>
      <c r="H15">
        <v>340700.30811084888</v>
      </c>
      <c r="I15">
        <v>599632.54227509396</v>
      </c>
      <c r="J15">
        <v>251301.32661522436</v>
      </c>
      <c r="K15">
        <v>440572.57893934904</v>
      </c>
      <c r="L15">
        <v>508964.71213209996</v>
      </c>
      <c r="M15">
        <v>894664.53304470703</v>
      </c>
    </row>
    <row r="16" spans="4:13" x14ac:dyDescent="0.25">
      <c r="D16" t="s">
        <v>515</v>
      </c>
      <c r="E16" t="s">
        <v>513</v>
      </c>
      <c r="F16">
        <v>123545.44749476505</v>
      </c>
      <c r="G16">
        <v>226326.9542341074</v>
      </c>
      <c r="H16">
        <v>259549.25944278372</v>
      </c>
      <c r="I16">
        <v>456806.6966192993</v>
      </c>
      <c r="J16">
        <v>195637.15524371387</v>
      </c>
      <c r="K16">
        <v>342984.12659815664</v>
      </c>
      <c r="L16">
        <v>396227.14986068639</v>
      </c>
      <c r="M16">
        <v>696493.0368644878</v>
      </c>
    </row>
    <row r="17" spans="4:13" x14ac:dyDescent="0.25">
      <c r="D17" t="s">
        <v>515</v>
      </c>
      <c r="E17" t="s">
        <v>514</v>
      </c>
      <c r="F17">
        <v>87991.765357825672</v>
      </c>
      <c r="G17">
        <v>161194.99872273946</v>
      </c>
      <c r="H17">
        <v>184856.64991139848</v>
      </c>
      <c r="I17">
        <v>325347.70384406124</v>
      </c>
      <c r="J17">
        <v>125368.46747429858</v>
      </c>
      <c r="K17">
        <v>219791.55373658676</v>
      </c>
      <c r="L17">
        <v>253910.82020111106</v>
      </c>
      <c r="M17">
        <v>446327.6136347655</v>
      </c>
    </row>
    <row r="18" spans="4:13" x14ac:dyDescent="0.25">
      <c r="D18" t="s">
        <v>530</v>
      </c>
      <c r="E18" t="s">
        <v>515</v>
      </c>
      <c r="F18">
        <v>177984.97346542508</v>
      </c>
      <c r="G18">
        <v>311473.70356449392</v>
      </c>
      <c r="H18">
        <v>386227.39241997246</v>
      </c>
      <c r="I18">
        <v>605148.90978244529</v>
      </c>
      <c r="J18">
        <v>269392.47595266276</v>
      </c>
      <c r="K18">
        <v>428578.93901559984</v>
      </c>
      <c r="L18">
        <v>520417.28309037123</v>
      </c>
      <c r="M18">
        <v>857157.87803119968</v>
      </c>
    </row>
    <row r="19" spans="4:13" x14ac:dyDescent="0.25">
      <c r="D19" t="s">
        <v>515</v>
      </c>
      <c r="E19" t="s">
        <v>516</v>
      </c>
      <c r="F19">
        <v>127426.4781241871</v>
      </c>
      <c r="G19">
        <v>233436.74143758646</v>
      </c>
      <c r="H19">
        <v>267702.68513484683</v>
      </c>
      <c r="I19">
        <v>471156.72583733045</v>
      </c>
      <c r="J19">
        <v>185164.83398440038</v>
      </c>
      <c r="K19">
        <v>324624.42413720832</v>
      </c>
      <c r="L19">
        <v>375017.38528486155</v>
      </c>
      <c r="M19">
        <v>659210.24757104577</v>
      </c>
    </row>
    <row r="20" spans="4:13" x14ac:dyDescent="0.25">
      <c r="D20" t="s">
        <v>530</v>
      </c>
      <c r="E20" t="s">
        <v>517</v>
      </c>
      <c r="F20">
        <v>85202.445294093937</v>
      </c>
      <c r="G20">
        <v>149104.27926466439</v>
      </c>
      <c r="H20">
        <v>184889.30628818384</v>
      </c>
      <c r="I20">
        <v>289688.3139999194</v>
      </c>
      <c r="J20">
        <v>114842.18690280674</v>
      </c>
      <c r="K20">
        <v>182703.47916355619</v>
      </c>
      <c r="L20">
        <v>221854.22469860397</v>
      </c>
      <c r="M20">
        <v>365406.95832711237</v>
      </c>
    </row>
    <row r="21" spans="4:13" x14ac:dyDescent="0.25">
      <c r="D21" t="s">
        <v>515</v>
      </c>
      <c r="E21" t="s">
        <v>518</v>
      </c>
      <c r="F21">
        <v>112617.83759566263</v>
      </c>
      <c r="G21">
        <v>206308.30752818868</v>
      </c>
      <c r="H21">
        <v>236592.09578920717</v>
      </c>
      <c r="I21">
        <v>416402.08858900465</v>
      </c>
      <c r="J21">
        <v>161349.81516490784</v>
      </c>
      <c r="K21">
        <v>282872.77721949032</v>
      </c>
      <c r="L21">
        <v>326784.43577702856</v>
      </c>
      <c r="M21">
        <v>574425.76601430797</v>
      </c>
    </row>
    <row r="22" spans="4:13" x14ac:dyDescent="0.25">
      <c r="D22" t="s">
        <v>531</v>
      </c>
      <c r="E22" t="s">
        <v>519</v>
      </c>
      <c r="F22">
        <v>80536.030744780044</v>
      </c>
      <c r="G22">
        <v>148302.86187805221</v>
      </c>
      <c r="H22">
        <v>183855.28071341233</v>
      </c>
      <c r="I22">
        <v>296711.69221761066</v>
      </c>
      <c r="J22">
        <v>142770.55551496745</v>
      </c>
      <c r="K22">
        <v>216880.88865814987</v>
      </c>
      <c r="L22">
        <v>266918.86465841741</v>
      </c>
      <c r="M22">
        <v>428311.66654490231</v>
      </c>
    </row>
    <row r="23" spans="4:13" x14ac:dyDescent="0.25">
      <c r="D23" t="s">
        <v>515</v>
      </c>
      <c r="E23" t="s">
        <v>520</v>
      </c>
      <c r="F23">
        <v>136399.16115427393</v>
      </c>
      <c r="G23">
        <v>249874.09354312369</v>
      </c>
      <c r="H23">
        <v>286552.8595678024</v>
      </c>
      <c r="I23">
        <v>504333.03283933213</v>
      </c>
      <c r="J23">
        <v>228660.32325362711</v>
      </c>
      <c r="K23">
        <v>400879.17431173869</v>
      </c>
      <c r="L23">
        <v>463109.515450384</v>
      </c>
      <c r="M23">
        <v>814059.69512762828</v>
      </c>
    </row>
    <row r="24" spans="4:13" x14ac:dyDescent="0.25">
      <c r="D24" t="s">
        <v>530</v>
      </c>
      <c r="E24" t="s">
        <v>521</v>
      </c>
      <c r="F24">
        <v>117283.03126675359</v>
      </c>
      <c r="G24">
        <v>205245.30471681879</v>
      </c>
      <c r="H24">
        <v>254504.1778488553</v>
      </c>
      <c r="I24">
        <v>398762.30630696221</v>
      </c>
      <c r="J24">
        <v>166474.55458040314</v>
      </c>
      <c r="K24">
        <v>264845.88228700502</v>
      </c>
      <c r="L24">
        <v>321598.57134850603</v>
      </c>
      <c r="M24">
        <v>529691.76457401004</v>
      </c>
    </row>
    <row r="25" spans="4:13" x14ac:dyDescent="0.25">
      <c r="D25" t="s">
        <v>531</v>
      </c>
      <c r="E25" t="s">
        <v>522</v>
      </c>
      <c r="F25">
        <v>80917.48135962832</v>
      </c>
      <c r="G25">
        <v>149005.28310894716</v>
      </c>
      <c r="H25">
        <v>184726.09231441468</v>
      </c>
      <c r="I25">
        <v>298117.03658810433</v>
      </c>
      <c r="J25">
        <v>131618.53005128709</v>
      </c>
      <c r="K25">
        <v>199939.99223747477</v>
      </c>
      <c r="L25">
        <v>246069.42574805848</v>
      </c>
      <c r="M25">
        <v>394855.59015386127</v>
      </c>
    </row>
    <row r="26" spans="4:13" x14ac:dyDescent="0.25">
      <c r="D26" t="s">
        <v>515</v>
      </c>
      <c r="E26" t="s">
        <v>523</v>
      </c>
      <c r="F26">
        <v>110804.57369915288</v>
      </c>
      <c r="G26">
        <v>202986.52996987669</v>
      </c>
      <c r="H26">
        <v>232782.71785536318</v>
      </c>
      <c r="I26">
        <v>409697.5834254392</v>
      </c>
      <c r="J26">
        <v>163858.76981659094</v>
      </c>
      <c r="K26">
        <v>287271.38758984616</v>
      </c>
      <c r="L26">
        <v>331865.86291967786</v>
      </c>
      <c r="M26">
        <v>583357.9621634963</v>
      </c>
    </row>
    <row r="27" spans="4:13" x14ac:dyDescent="0.25">
      <c r="D27" t="s">
        <v>530</v>
      </c>
      <c r="E27" t="s">
        <v>524</v>
      </c>
      <c r="F27">
        <v>95874.246540497363</v>
      </c>
      <c r="G27">
        <v>167779.93144587037</v>
      </c>
      <c r="H27">
        <v>208047.11499287927</v>
      </c>
      <c r="I27">
        <v>325972.43823769101</v>
      </c>
      <c r="J27">
        <v>130844.56522716608</v>
      </c>
      <c r="K27">
        <v>208161.80831594602</v>
      </c>
      <c r="L27">
        <v>252767.91009793448</v>
      </c>
      <c r="M27">
        <v>416323.61663189204</v>
      </c>
    </row>
    <row r="28" spans="4:13" x14ac:dyDescent="0.25">
      <c r="D28" t="s">
        <v>530</v>
      </c>
      <c r="E28" t="s">
        <v>525</v>
      </c>
      <c r="F28">
        <v>97398.90065476505</v>
      </c>
      <c r="G28">
        <v>170448.07614583883</v>
      </c>
      <c r="H28">
        <v>211355.61442084017</v>
      </c>
      <c r="I28">
        <v>331156.26222620113</v>
      </c>
      <c r="J28">
        <v>140838.20894271732</v>
      </c>
      <c r="K28">
        <v>224060.786954323</v>
      </c>
      <c r="L28">
        <v>272073.81273024937</v>
      </c>
      <c r="M28">
        <v>448121.57390864601</v>
      </c>
    </row>
    <row r="29" spans="4:13" x14ac:dyDescent="0.25">
      <c r="D29" t="s">
        <v>515</v>
      </c>
      <c r="E29" t="s">
        <v>526</v>
      </c>
      <c r="F29">
        <v>146534.20383063128</v>
      </c>
      <c r="G29">
        <v>268440.81037880352</v>
      </c>
      <c r="H29">
        <v>307844.96603073797</v>
      </c>
      <c r="I29">
        <v>541807.14021409885</v>
      </c>
      <c r="J29">
        <v>206381.01233702636</v>
      </c>
      <c r="K29">
        <v>361819.87605921715</v>
      </c>
      <c r="L29">
        <v>417986.86042942049</v>
      </c>
      <c r="M29">
        <v>734742.52809859067</v>
      </c>
    </row>
    <row r="30" spans="4:13" x14ac:dyDescent="0.25">
      <c r="D30" t="s">
        <v>515</v>
      </c>
      <c r="E30" t="s">
        <v>527</v>
      </c>
      <c r="F30">
        <v>100508.39806199305</v>
      </c>
      <c r="G30">
        <v>184124.62838247465</v>
      </c>
      <c r="H30">
        <v>211152.09676889295</v>
      </c>
      <c r="I30">
        <v>371627.69031325157</v>
      </c>
      <c r="J30">
        <v>148558.22765021824</v>
      </c>
      <c r="K30">
        <v>260447.0193614586</v>
      </c>
      <c r="L30">
        <v>300877.42308904964</v>
      </c>
      <c r="M30">
        <v>528886.0952737201</v>
      </c>
    </row>
    <row r="31" spans="4:13" x14ac:dyDescent="0.25">
      <c r="D31" t="s">
        <v>530</v>
      </c>
      <c r="E31" t="s">
        <v>528</v>
      </c>
      <c r="F31">
        <v>102152.28896395428</v>
      </c>
      <c r="G31">
        <v>178766.50568691996</v>
      </c>
      <c r="H31">
        <v>221670.46705178078</v>
      </c>
      <c r="I31">
        <v>347317.7824774445</v>
      </c>
      <c r="J31">
        <v>147262.11311311089</v>
      </c>
      <c r="K31">
        <v>234280.634498131</v>
      </c>
      <c r="L31">
        <v>284483.62760487339</v>
      </c>
      <c r="M31">
        <v>468561.26899626199</v>
      </c>
    </row>
    <row r="34" spans="4:9" x14ac:dyDescent="0.25">
      <c r="D34" t="s">
        <v>559</v>
      </c>
    </row>
    <row r="35" spans="4:9" x14ac:dyDescent="0.25">
      <c r="D35" t="s">
        <v>558</v>
      </c>
    </row>
    <row r="36" spans="4:9" x14ac:dyDescent="0.25">
      <c r="F36" t="s">
        <v>553</v>
      </c>
      <c r="G36" t="s">
        <v>554</v>
      </c>
      <c r="H36" t="s">
        <v>555</v>
      </c>
      <c r="I36" t="s">
        <v>556</v>
      </c>
    </row>
    <row r="37" spans="4:9" x14ac:dyDescent="0.25">
      <c r="D37" t="s">
        <v>529</v>
      </c>
      <c r="E37" t="s">
        <v>502</v>
      </c>
      <c r="F37">
        <v>48084.946550762565</v>
      </c>
      <c r="G37">
        <v>37709.814439356436</v>
      </c>
      <c r="H37">
        <v>34300.004756776543</v>
      </c>
      <c r="I37">
        <v>32483.406166435179</v>
      </c>
    </row>
    <row r="38" spans="4:9" x14ac:dyDescent="0.25">
      <c r="D38" t="s">
        <v>529</v>
      </c>
      <c r="E38" t="s">
        <v>503</v>
      </c>
      <c r="F38">
        <v>42327.392483940137</v>
      </c>
      <c r="G38">
        <v>34706.080834376779</v>
      </c>
      <c r="H38">
        <v>31755.753962875358</v>
      </c>
      <c r="I38">
        <v>28949.216839983459</v>
      </c>
    </row>
    <row r="39" spans="4:9" x14ac:dyDescent="0.25">
      <c r="D39" t="s">
        <v>529</v>
      </c>
      <c r="E39" t="s">
        <v>504</v>
      </c>
      <c r="F39">
        <v>41939.465281622615</v>
      </c>
      <c r="G39">
        <v>35736.039984009083</v>
      </c>
      <c r="H39">
        <v>32994.878681215901</v>
      </c>
      <c r="I39">
        <v>30770.587215087067</v>
      </c>
    </row>
    <row r="40" spans="4:9" x14ac:dyDescent="0.25">
      <c r="D40" t="s">
        <v>529</v>
      </c>
      <c r="E40" t="s">
        <v>505</v>
      </c>
      <c r="F40">
        <v>47751.055885782866</v>
      </c>
      <c r="G40">
        <v>38263.016218736651</v>
      </c>
      <c r="H40">
        <v>34202.79882562768</v>
      </c>
      <c r="I40">
        <v>32270.140578746716</v>
      </c>
    </row>
    <row r="41" spans="4:9" x14ac:dyDescent="0.25">
      <c r="D41" t="s">
        <v>529</v>
      </c>
      <c r="E41" t="s">
        <v>506</v>
      </c>
      <c r="F41">
        <v>46343.168452574231</v>
      </c>
      <c r="G41">
        <v>35885.196810621645</v>
      </c>
      <c r="H41">
        <v>34962.434606919938</v>
      </c>
      <c r="I41">
        <v>31886.560594580944</v>
      </c>
    </row>
    <row r="42" spans="4:9" x14ac:dyDescent="0.25">
      <c r="D42" t="s">
        <v>529</v>
      </c>
      <c r="E42" t="s">
        <v>507</v>
      </c>
      <c r="F42">
        <v>40492.008312452745</v>
      </c>
      <c r="G42">
        <v>33758.575548901274</v>
      </c>
      <c r="H42">
        <v>31439.934509461738</v>
      </c>
      <c r="I42">
        <v>28799.569179641254</v>
      </c>
    </row>
    <row r="43" spans="4:9" x14ac:dyDescent="0.25">
      <c r="D43" t="s">
        <v>530</v>
      </c>
      <c r="E43" t="s">
        <v>508</v>
      </c>
      <c r="F43">
        <v>47045.048132630625</v>
      </c>
      <c r="G43">
        <v>36878.839635755881</v>
      </c>
      <c r="H43">
        <v>34314.954229600698</v>
      </c>
      <c r="I43">
        <v>29906.858541120819</v>
      </c>
    </row>
    <row r="44" spans="4:9" x14ac:dyDescent="0.25">
      <c r="D44" t="s">
        <v>515</v>
      </c>
      <c r="E44" t="s">
        <v>509</v>
      </c>
      <c r="F44">
        <v>49570.313946373346</v>
      </c>
      <c r="G44">
        <v>37812.690257224713</v>
      </c>
      <c r="H44">
        <v>35665.584906921773</v>
      </c>
      <c r="I44">
        <v>32510.282574924964</v>
      </c>
    </row>
    <row r="45" spans="4:9" x14ac:dyDescent="0.25">
      <c r="D45" t="s">
        <v>530</v>
      </c>
      <c r="E45" t="s">
        <v>510</v>
      </c>
      <c r="F45">
        <v>40897.991394306846</v>
      </c>
      <c r="G45">
        <v>33677.495335035797</v>
      </c>
      <c r="H45">
        <v>31272.506484525489</v>
      </c>
      <c r="I45">
        <v>28987.835626508044</v>
      </c>
    </row>
    <row r="46" spans="4:9" x14ac:dyDescent="0.25">
      <c r="D46" t="s">
        <v>531</v>
      </c>
      <c r="E46" t="s">
        <v>511</v>
      </c>
      <c r="F46">
        <v>37005.932088422662</v>
      </c>
      <c r="G46">
        <v>29471.063363423658</v>
      </c>
      <c r="H46">
        <v>28397.2595395438</v>
      </c>
      <c r="I46">
        <v>26289.912849367734</v>
      </c>
    </row>
    <row r="47" spans="4:9" x14ac:dyDescent="0.25">
      <c r="D47" t="s">
        <v>515</v>
      </c>
      <c r="E47" t="s">
        <v>512</v>
      </c>
      <c r="F47">
        <v>56083.436158314391</v>
      </c>
      <c r="G47">
        <v>44087.527510192303</v>
      </c>
      <c r="H47">
        <v>37730.721218025043</v>
      </c>
      <c r="I47">
        <v>34654.847205686041</v>
      </c>
    </row>
    <row r="48" spans="4:9" x14ac:dyDescent="0.25">
      <c r="D48" t="s">
        <v>515</v>
      </c>
      <c r="E48" t="s">
        <v>513</v>
      </c>
      <c r="F48">
        <v>47778.5763249991</v>
      </c>
      <c r="G48">
        <v>36602.900746834079</v>
      </c>
      <c r="H48">
        <v>34757.376339430673</v>
      </c>
      <c r="I48">
        <v>32091.618862070212</v>
      </c>
    </row>
    <row r="49" spans="4:9" x14ac:dyDescent="0.25">
      <c r="D49" t="s">
        <v>515</v>
      </c>
      <c r="E49" t="s">
        <v>514</v>
      </c>
      <c r="F49">
        <v>42159.535696937419</v>
      </c>
      <c r="G49">
        <v>34212.70609428639</v>
      </c>
      <c r="H49">
        <v>32272.385643422804</v>
      </c>
      <c r="I49">
        <v>28826.322777453992</v>
      </c>
    </row>
    <row r="50" spans="4:9" x14ac:dyDescent="0.25">
      <c r="D50" t="s">
        <v>530</v>
      </c>
      <c r="E50" t="s">
        <v>515</v>
      </c>
      <c r="F50">
        <v>52187.329076018337</v>
      </c>
      <c r="G50">
        <v>40909.124364108677</v>
      </c>
      <c r="H50">
        <v>37730.721218025043</v>
      </c>
      <c r="I50">
        <v>34962.434606919946</v>
      </c>
    </row>
    <row r="51" spans="4:9" x14ac:dyDescent="0.25">
      <c r="D51" t="s">
        <v>515</v>
      </c>
      <c r="E51" t="s">
        <v>516</v>
      </c>
      <c r="F51">
        <v>47406.081367322025</v>
      </c>
      <c r="G51">
        <v>37939.948176772064</v>
      </c>
      <c r="H51">
        <v>35778.464533625374</v>
      </c>
      <c r="I51">
        <v>32972.521893224955</v>
      </c>
    </row>
    <row r="52" spans="4:9" x14ac:dyDescent="0.25">
      <c r="D52" t="s">
        <v>530</v>
      </c>
      <c r="E52" t="s">
        <v>517</v>
      </c>
      <c r="F52">
        <v>48496.280261211527</v>
      </c>
      <c r="G52">
        <v>38345.896020492844</v>
      </c>
      <c r="H52">
        <v>33629.55586823971</v>
      </c>
      <c r="I52">
        <v>30143.565320922178</v>
      </c>
    </row>
    <row r="53" spans="4:9" x14ac:dyDescent="0.25">
      <c r="D53" t="s">
        <v>515</v>
      </c>
      <c r="E53" t="s">
        <v>518</v>
      </c>
      <c r="F53">
        <v>41626.828300321104</v>
      </c>
      <c r="G53">
        <v>33629.55586823971</v>
      </c>
      <c r="H53">
        <v>32501.735397048742</v>
      </c>
      <c r="I53">
        <v>29630.919652199012</v>
      </c>
    </row>
    <row r="54" spans="4:9" x14ac:dyDescent="0.25">
      <c r="D54" t="s">
        <v>531</v>
      </c>
      <c r="E54" t="s">
        <v>519</v>
      </c>
      <c r="F54">
        <v>43355.024264543281</v>
      </c>
      <c r="G54">
        <v>34213.505193828634</v>
      </c>
      <c r="H54">
        <v>31236.72583722221</v>
      </c>
      <c r="I54">
        <v>29440.405773376202</v>
      </c>
    </row>
    <row r="55" spans="4:9" x14ac:dyDescent="0.25">
      <c r="D55" t="s">
        <v>515</v>
      </c>
      <c r="E55" t="s">
        <v>520</v>
      </c>
      <c r="F55">
        <v>51674.683407295161</v>
      </c>
      <c r="G55">
        <v>39576.245625428433</v>
      </c>
      <c r="H55">
        <v>37628.192084280403</v>
      </c>
      <c r="I55">
        <v>34039.672403218239</v>
      </c>
    </row>
    <row r="56" spans="4:9" x14ac:dyDescent="0.25">
      <c r="D56" t="s">
        <v>530</v>
      </c>
      <c r="E56" t="s">
        <v>521</v>
      </c>
      <c r="F56">
        <v>46958.343255042033</v>
      </c>
      <c r="G56">
        <v>36705.429880578704</v>
      </c>
      <c r="H56">
        <v>33014.381065771908</v>
      </c>
      <c r="I56">
        <v>29733.448785943645</v>
      </c>
    </row>
    <row r="57" spans="4:9" x14ac:dyDescent="0.25">
      <c r="D57" t="s">
        <v>531</v>
      </c>
      <c r="E57" t="s">
        <v>522</v>
      </c>
      <c r="F57">
        <v>39930.710904014944</v>
      </c>
      <c r="G57">
        <v>31736.125696471983</v>
      </c>
      <c r="H57">
        <v>30283.71096621687</v>
      </c>
      <c r="I57">
        <v>27592.775448417848</v>
      </c>
    </row>
    <row r="58" spans="4:9" x14ac:dyDescent="0.25">
      <c r="D58" t="s">
        <v>515</v>
      </c>
      <c r="E58" t="s">
        <v>523</v>
      </c>
      <c r="F58">
        <v>48896.853736057026</v>
      </c>
      <c r="G58">
        <v>37952.844169397533</v>
      </c>
      <c r="H58">
        <v>35433.664334868678</v>
      </c>
      <c r="I58">
        <v>32842.700003674065</v>
      </c>
    </row>
    <row r="59" spans="4:9" x14ac:dyDescent="0.25">
      <c r="D59" t="s">
        <v>530</v>
      </c>
      <c r="E59" t="s">
        <v>524</v>
      </c>
      <c r="F59">
        <v>40753.397533131159</v>
      </c>
      <c r="G59">
        <v>32985.325530655587</v>
      </c>
      <c r="H59">
        <v>31332.960387575124</v>
      </c>
      <c r="I59">
        <v>28734.957664859641</v>
      </c>
    </row>
    <row r="60" spans="4:9" x14ac:dyDescent="0.25">
      <c r="D60" t="s">
        <v>530</v>
      </c>
      <c r="E60" t="s">
        <v>525</v>
      </c>
      <c r="F60">
        <v>41999.760242401251</v>
      </c>
      <c r="G60">
        <v>34433.981873053519</v>
      </c>
      <c r="H60">
        <v>32144.288432577581</v>
      </c>
      <c r="I60">
        <v>28429.764391715558</v>
      </c>
    </row>
    <row r="61" spans="4:9" x14ac:dyDescent="0.25">
      <c r="D61" t="s">
        <v>515</v>
      </c>
      <c r="E61" t="s">
        <v>526</v>
      </c>
      <c r="F61">
        <v>43847.803289515825</v>
      </c>
      <c r="G61">
        <v>34495.359677586806</v>
      </c>
      <c r="H61">
        <v>33442.826494165151</v>
      </c>
      <c r="I61">
        <v>30459.079817661452</v>
      </c>
    </row>
    <row r="62" spans="4:9" x14ac:dyDescent="0.25">
      <c r="D62" t="s">
        <v>515</v>
      </c>
      <c r="E62" t="s">
        <v>527</v>
      </c>
      <c r="F62">
        <v>44805.231446404738</v>
      </c>
      <c r="G62">
        <v>36397.842479344807</v>
      </c>
      <c r="H62">
        <v>33321.968467005812</v>
      </c>
      <c r="I62">
        <v>30451.152722156079</v>
      </c>
    </row>
    <row r="63" spans="4:9" x14ac:dyDescent="0.25">
      <c r="D63" t="s">
        <v>530</v>
      </c>
      <c r="E63" t="s">
        <v>528</v>
      </c>
      <c r="F63">
        <v>46753.284987552761</v>
      </c>
      <c r="G63">
        <v>37833.250351769675</v>
      </c>
      <c r="H63">
        <v>33629.55586823971</v>
      </c>
      <c r="I63">
        <v>31168.85665836851</v>
      </c>
    </row>
    <row r="67" spans="4:18" x14ac:dyDescent="0.25">
      <c r="G67" t="str">
        <f>G68&amp;G69</f>
        <v>Median rent1 bedroom</v>
      </c>
      <c r="H67" s="193" t="str">
        <f t="shared" ref="H67:R67" si="0">H68&amp;H69</f>
        <v>Median rent2 bedrooms</v>
      </c>
      <c r="I67" s="193" t="str">
        <f t="shared" si="0"/>
        <v>Median rent3 bedrooms</v>
      </c>
      <c r="J67" s="193" t="str">
        <f t="shared" si="0"/>
        <v>Median rent4+ bedrooms</v>
      </c>
      <c r="K67" s="193" t="str">
        <f t="shared" si="0"/>
        <v>LHA1 bedroom</v>
      </c>
      <c r="L67" s="193" t="str">
        <f t="shared" si="0"/>
        <v>LHA2 bedrooms</v>
      </c>
      <c r="M67" s="193" t="str">
        <f t="shared" si="0"/>
        <v>LHA3 bedrooms</v>
      </c>
      <c r="N67" s="193" t="str">
        <f t="shared" si="0"/>
        <v>LHA4+ bedrooms</v>
      </c>
      <c r="O67" s="193" t="str">
        <f t="shared" si="0"/>
        <v>Affordable Rent1 bedroom</v>
      </c>
      <c r="P67" s="193" t="str">
        <f t="shared" si="0"/>
        <v>Affordable Rent2 bedrooms</v>
      </c>
      <c r="Q67" s="193" t="str">
        <f t="shared" si="0"/>
        <v>Affordable Rent3 bedrooms</v>
      </c>
      <c r="R67" s="193" t="str">
        <f t="shared" si="0"/>
        <v>Affordable Rent4+ bedrooms</v>
      </c>
    </row>
    <row r="68" spans="4:18" x14ac:dyDescent="0.25">
      <c r="G68" t="s">
        <v>357</v>
      </c>
      <c r="H68" t="s">
        <v>357</v>
      </c>
      <c r="I68" t="s">
        <v>357</v>
      </c>
      <c r="J68" t="s">
        <v>357</v>
      </c>
      <c r="K68" t="s">
        <v>320</v>
      </c>
      <c r="L68" t="s">
        <v>320</v>
      </c>
      <c r="M68" t="s">
        <v>320</v>
      </c>
      <c r="N68" t="s">
        <v>320</v>
      </c>
      <c r="O68" t="s">
        <v>359</v>
      </c>
      <c r="P68" s="193" t="s">
        <v>359</v>
      </c>
      <c r="Q68" s="193" t="s">
        <v>359</v>
      </c>
      <c r="R68" s="193" t="s">
        <v>359</v>
      </c>
    </row>
    <row r="69" spans="4:18" x14ac:dyDescent="0.25">
      <c r="D69" t="s">
        <v>560</v>
      </c>
      <c r="E69" t="s">
        <v>561</v>
      </c>
      <c r="G69" t="s">
        <v>268</v>
      </c>
      <c r="H69" t="s">
        <v>269</v>
      </c>
      <c r="I69" t="s">
        <v>270</v>
      </c>
      <c r="J69" t="s">
        <v>549</v>
      </c>
      <c r="K69" t="s">
        <v>268</v>
      </c>
      <c r="L69" t="s">
        <v>269</v>
      </c>
      <c r="M69" t="s">
        <v>270</v>
      </c>
      <c r="N69" t="s">
        <v>549</v>
      </c>
      <c r="O69" t="s">
        <v>268</v>
      </c>
      <c r="P69" t="s">
        <v>269</v>
      </c>
      <c r="Q69" t="s">
        <v>270</v>
      </c>
      <c r="R69" t="s">
        <v>549</v>
      </c>
    </row>
    <row r="70" spans="4:18" x14ac:dyDescent="0.25">
      <c r="D70" t="s">
        <v>562</v>
      </c>
      <c r="E70" t="s">
        <v>529</v>
      </c>
      <c r="F70" t="s">
        <v>502</v>
      </c>
      <c r="G70">
        <v>148.2245159703555</v>
      </c>
      <c r="H70">
        <v>190.78769495788222</v>
      </c>
      <c r="I70">
        <v>234.80580720015499</v>
      </c>
      <c r="J70">
        <v>352.22147337264261</v>
      </c>
      <c r="K70">
        <v>92.05</v>
      </c>
      <c r="L70">
        <v>126.03</v>
      </c>
      <c r="M70">
        <v>151.54</v>
      </c>
      <c r="N70">
        <v>192.75</v>
      </c>
      <c r="O70">
        <v>122.39306941240822</v>
      </c>
      <c r="P70">
        <v>163.76932916580003</v>
      </c>
      <c r="Q70">
        <v>198.04959865920239</v>
      </c>
      <c r="R70">
        <v>213.3519229788559</v>
      </c>
    </row>
    <row r="71" spans="4:18" x14ac:dyDescent="0.25">
      <c r="D71" t="s">
        <v>562</v>
      </c>
      <c r="E71" t="s">
        <v>529</v>
      </c>
      <c r="F71" t="s">
        <v>503</v>
      </c>
      <c r="G71">
        <v>103.87304830175151</v>
      </c>
      <c r="H71">
        <v>133.70055097837809</v>
      </c>
      <c r="I71">
        <v>164.54764445114725</v>
      </c>
      <c r="J71">
        <v>246.83041045563442</v>
      </c>
      <c r="K71">
        <v>92.05</v>
      </c>
      <c r="L71">
        <v>126.03</v>
      </c>
      <c r="M71">
        <v>151.54</v>
      </c>
      <c r="N71">
        <v>192.75</v>
      </c>
      <c r="O71">
        <v>85.770839780764334</v>
      </c>
      <c r="P71">
        <v>114.76657101843251</v>
      </c>
      <c r="Q71">
        <v>138.78956118017737</v>
      </c>
      <c r="R71">
        <v>149.51315209750126</v>
      </c>
    </row>
    <row r="72" spans="4:18" x14ac:dyDescent="0.25">
      <c r="D72" t="s">
        <v>563</v>
      </c>
      <c r="E72" t="s">
        <v>529</v>
      </c>
      <c r="F72" t="s">
        <v>504</v>
      </c>
      <c r="G72">
        <v>141.74239222744356</v>
      </c>
      <c r="H72">
        <v>182.44420711279955</v>
      </c>
      <c r="I72">
        <v>224.53732841402675</v>
      </c>
      <c r="J72">
        <v>336.81819706328469</v>
      </c>
      <c r="K72">
        <v>111.83</v>
      </c>
      <c r="L72">
        <v>143.34</v>
      </c>
      <c r="M72">
        <v>174.43</v>
      </c>
      <c r="N72">
        <v>240.59</v>
      </c>
      <c r="O72">
        <v>117.04060112460684</v>
      </c>
      <c r="P72">
        <v>156.60740288122574</v>
      </c>
      <c r="Q72">
        <v>189.38853474991126</v>
      </c>
      <c r="R72">
        <v>204.02166100104822</v>
      </c>
    </row>
    <row r="73" spans="4:18" x14ac:dyDescent="0.25">
      <c r="D73" t="s">
        <v>563</v>
      </c>
      <c r="E73" t="s">
        <v>529</v>
      </c>
      <c r="F73" t="s">
        <v>505</v>
      </c>
      <c r="G73">
        <v>142.42869705361281</v>
      </c>
      <c r="H73">
        <v>183.3275867276096</v>
      </c>
      <c r="I73">
        <v>225.62451940695436</v>
      </c>
      <c r="J73">
        <v>338.44904264556624</v>
      </c>
      <c r="K73">
        <v>111.83</v>
      </c>
      <c r="L73">
        <v>143.34</v>
      </c>
      <c r="M73">
        <v>174.43</v>
      </c>
      <c r="N73">
        <v>240.59</v>
      </c>
      <c r="O73">
        <v>117.60730194111821</v>
      </c>
      <c r="P73">
        <v>157.36568284759423</v>
      </c>
      <c r="Q73">
        <v>190.30553821921504</v>
      </c>
      <c r="R73">
        <v>205.00951684563844</v>
      </c>
    </row>
    <row r="74" spans="4:18" x14ac:dyDescent="0.25">
      <c r="D74" t="s">
        <v>563</v>
      </c>
      <c r="E74" t="s">
        <v>529</v>
      </c>
      <c r="F74" t="s">
        <v>506</v>
      </c>
      <c r="G74">
        <v>163.86762654385063</v>
      </c>
      <c r="H74">
        <v>210.92277847460159</v>
      </c>
      <c r="I74">
        <v>259.58641236040671</v>
      </c>
      <c r="J74">
        <v>389.39372803144397</v>
      </c>
      <c r="K74">
        <v>111.83</v>
      </c>
      <c r="L74">
        <v>143.34</v>
      </c>
      <c r="M74">
        <v>174.43</v>
      </c>
      <c r="N74">
        <v>240.59</v>
      </c>
      <c r="O74">
        <v>135.31001709622245</v>
      </c>
      <c r="P74">
        <v>181.05298637942923</v>
      </c>
      <c r="Q74">
        <v>218.95107875903858</v>
      </c>
      <c r="R74">
        <v>235.86835826877481</v>
      </c>
    </row>
    <row r="75" spans="4:18" x14ac:dyDescent="0.25">
      <c r="D75" t="s">
        <v>563</v>
      </c>
      <c r="E75" t="s">
        <v>529</v>
      </c>
      <c r="F75" t="s">
        <v>507</v>
      </c>
      <c r="G75">
        <v>96.251630676236871</v>
      </c>
      <c r="H75">
        <v>123.89061709824907</v>
      </c>
      <c r="I75">
        <v>152.47438446542151</v>
      </c>
      <c r="J75">
        <v>228.71986425028282</v>
      </c>
      <c r="K75">
        <v>111.83</v>
      </c>
      <c r="L75">
        <v>143.34</v>
      </c>
      <c r="M75">
        <v>174.43</v>
      </c>
      <c r="N75">
        <v>240.59</v>
      </c>
      <c r="O75">
        <v>79.477625123567378</v>
      </c>
      <c r="P75">
        <v>106.34586919558043</v>
      </c>
      <c r="Q75">
        <v>128.60623427189972</v>
      </c>
      <c r="R75">
        <v>138.54300930038326</v>
      </c>
    </row>
    <row r="76" spans="4:18" x14ac:dyDescent="0.25">
      <c r="D76" t="s">
        <v>562</v>
      </c>
      <c r="E76" t="s">
        <v>530</v>
      </c>
      <c r="F76" t="s">
        <v>508</v>
      </c>
      <c r="G76">
        <v>135.86927130284349</v>
      </c>
      <c r="H76">
        <v>171.42673664705322</v>
      </c>
      <c r="I76">
        <v>215.8625256362146</v>
      </c>
      <c r="J76">
        <v>292.05709423094964</v>
      </c>
      <c r="K76">
        <v>92.05</v>
      </c>
      <c r="L76">
        <v>126.03</v>
      </c>
      <c r="M76">
        <v>151.54</v>
      </c>
      <c r="N76">
        <v>192.75</v>
      </c>
      <c r="O76">
        <v>101.70318503732025</v>
      </c>
      <c r="P76">
        <v>129.22157126023038</v>
      </c>
      <c r="Q76">
        <v>156.81725632084527</v>
      </c>
      <c r="R76">
        <v>179.13453503533216</v>
      </c>
    </row>
    <row r="77" spans="4:18" x14ac:dyDescent="0.25">
      <c r="D77" t="s">
        <v>563</v>
      </c>
      <c r="E77" t="s">
        <v>515</v>
      </c>
      <c r="F77" t="s">
        <v>509</v>
      </c>
      <c r="G77">
        <v>150.11146995312163</v>
      </c>
      <c r="H77">
        <v>197.24651467248259</v>
      </c>
      <c r="I77">
        <v>235.70758915738111</v>
      </c>
      <c r="J77">
        <v>372.17158106747428</v>
      </c>
      <c r="K77">
        <v>111.83</v>
      </c>
      <c r="L77">
        <v>143.34</v>
      </c>
      <c r="M77">
        <v>174.43</v>
      </c>
      <c r="N77">
        <v>240.59</v>
      </c>
      <c r="O77">
        <v>115.25376121239027</v>
      </c>
      <c r="P77">
        <v>142.49477469748675</v>
      </c>
      <c r="Q77">
        <v>166.21873059995289</v>
      </c>
      <c r="R77">
        <v>208.54209531362952</v>
      </c>
    </row>
    <row r="78" spans="4:18" x14ac:dyDescent="0.25">
      <c r="D78" t="s">
        <v>562</v>
      </c>
      <c r="E78" t="s">
        <v>530</v>
      </c>
      <c r="F78" t="s">
        <v>510</v>
      </c>
      <c r="G78">
        <v>123.0866097199691</v>
      </c>
      <c r="H78">
        <v>155.29880764733426</v>
      </c>
      <c r="I78">
        <v>195.55405126836445</v>
      </c>
      <c r="J78">
        <v>264.58018968414689</v>
      </c>
      <c r="K78">
        <v>92.05</v>
      </c>
      <c r="L78">
        <v>126.03</v>
      </c>
      <c r="M78">
        <v>151.54</v>
      </c>
      <c r="N78">
        <v>192.75</v>
      </c>
      <c r="O78">
        <v>92.134889102805218</v>
      </c>
      <c r="P78">
        <v>117.06432923789649</v>
      </c>
      <c r="Q78">
        <v>142.06379589022117</v>
      </c>
      <c r="R78">
        <v>162.28145179432207</v>
      </c>
    </row>
    <row r="79" spans="4:18" x14ac:dyDescent="0.25">
      <c r="D79" t="s">
        <v>562</v>
      </c>
      <c r="E79" t="s">
        <v>531</v>
      </c>
      <c r="F79" t="s">
        <v>511</v>
      </c>
      <c r="G79">
        <v>98.330875178105401</v>
      </c>
      <c r="H79">
        <v>125.64764647359802</v>
      </c>
      <c r="I79">
        <v>151.87174691727094</v>
      </c>
      <c r="J79">
        <v>195.56907950439111</v>
      </c>
      <c r="K79">
        <v>92.05</v>
      </c>
      <c r="L79">
        <v>126.03</v>
      </c>
      <c r="M79">
        <v>151.54</v>
      </c>
      <c r="N79">
        <v>192.75</v>
      </c>
      <c r="O79">
        <v>76.496461113047317</v>
      </c>
      <c r="P79">
        <v>102.0079501316204</v>
      </c>
      <c r="Q79">
        <v>111.23389271524591</v>
      </c>
      <c r="R79">
        <v>138.34163132604257</v>
      </c>
    </row>
    <row r="80" spans="4:18" x14ac:dyDescent="0.25">
      <c r="D80" t="s">
        <v>563</v>
      </c>
      <c r="E80" t="s">
        <v>515</v>
      </c>
      <c r="F80" t="s">
        <v>512</v>
      </c>
      <c r="G80">
        <v>218.74542921644891</v>
      </c>
      <c r="H80">
        <v>287.43155687540138</v>
      </c>
      <c r="I80">
        <v>343.47780203543016</v>
      </c>
      <c r="J80">
        <v>542.33585393703015</v>
      </c>
      <c r="K80">
        <v>111.83</v>
      </c>
      <c r="L80">
        <v>143.34</v>
      </c>
      <c r="M80">
        <v>174.43</v>
      </c>
      <c r="N80">
        <v>240.59</v>
      </c>
      <c r="O80">
        <v>167.95008051741581</v>
      </c>
      <c r="P80">
        <v>207.64622891266762</v>
      </c>
      <c r="Q80">
        <v>242.21725082203736</v>
      </c>
      <c r="R80">
        <v>303.89170236840283</v>
      </c>
    </row>
    <row r="81" spans="4:18" x14ac:dyDescent="0.25">
      <c r="D81" t="s">
        <v>563</v>
      </c>
      <c r="E81" t="s">
        <v>515</v>
      </c>
      <c r="F81" t="s">
        <v>513</v>
      </c>
      <c r="G81">
        <v>181.4174466261708</v>
      </c>
      <c r="H81">
        <v>238.38257702071874</v>
      </c>
      <c r="I81">
        <v>284.86476742048148</v>
      </c>
      <c r="J81">
        <v>449.7885335822204</v>
      </c>
      <c r="K81">
        <v>111.83</v>
      </c>
      <c r="L81">
        <v>143.34</v>
      </c>
      <c r="M81">
        <v>174.43</v>
      </c>
      <c r="N81">
        <v>240.59</v>
      </c>
      <c r="O81">
        <v>139.29010940832131</v>
      </c>
      <c r="P81">
        <v>172.21227792428232</v>
      </c>
      <c r="Q81">
        <v>200.88390111897468</v>
      </c>
      <c r="R81">
        <v>252.03386828258459</v>
      </c>
    </row>
    <row r="82" spans="4:18" x14ac:dyDescent="0.25">
      <c r="D82" t="s">
        <v>563</v>
      </c>
      <c r="E82" t="s">
        <v>515</v>
      </c>
      <c r="F82" t="s">
        <v>514</v>
      </c>
      <c r="G82">
        <v>109.1068282261824</v>
      </c>
      <c r="H82">
        <v>143.3664036552604</v>
      </c>
      <c r="I82">
        <v>171.32140168791386</v>
      </c>
      <c r="J82">
        <v>270.50871448315479</v>
      </c>
      <c r="K82">
        <v>111.83</v>
      </c>
      <c r="L82">
        <v>143.34</v>
      </c>
      <c r="M82">
        <v>174.43</v>
      </c>
      <c r="N82">
        <v>240.59</v>
      </c>
      <c r="O82">
        <v>83.770895927864501</v>
      </c>
      <c r="P82">
        <v>103.57071921887433</v>
      </c>
      <c r="Q82">
        <v>120.81420888894584</v>
      </c>
      <c r="R82">
        <v>151.57646899612666</v>
      </c>
    </row>
    <row r="83" spans="4:18" x14ac:dyDescent="0.25">
      <c r="D83" t="s">
        <v>562</v>
      </c>
      <c r="E83" t="s">
        <v>530</v>
      </c>
      <c r="F83" t="s">
        <v>515</v>
      </c>
      <c r="G83">
        <v>230.88646734832133</v>
      </c>
      <c r="H83">
        <v>291.31026650807388</v>
      </c>
      <c r="I83">
        <v>366.82125030274585</v>
      </c>
      <c r="J83">
        <v>496.30081993078704</v>
      </c>
      <c r="K83">
        <v>92.05</v>
      </c>
      <c r="L83">
        <v>126.03</v>
      </c>
      <c r="M83">
        <v>151.54</v>
      </c>
      <c r="N83">
        <v>192.75</v>
      </c>
      <c r="O83">
        <v>172.82707772090697</v>
      </c>
      <c r="P83">
        <v>219.58984402715021</v>
      </c>
      <c r="Q83">
        <v>266.48396641852332</v>
      </c>
      <c r="R83">
        <v>304.40834471102642</v>
      </c>
    </row>
    <row r="84" spans="4:18" x14ac:dyDescent="0.25">
      <c r="D84" t="s">
        <v>563</v>
      </c>
      <c r="E84" t="s">
        <v>515</v>
      </c>
      <c r="F84" t="s">
        <v>516</v>
      </c>
      <c r="G84">
        <v>163.13760143344979</v>
      </c>
      <c r="H84">
        <v>214.36285518238913</v>
      </c>
      <c r="I84">
        <v>256.16144287178457</v>
      </c>
      <c r="J84">
        <v>404.46728738319086</v>
      </c>
      <c r="K84">
        <v>111.83</v>
      </c>
      <c r="L84">
        <v>143.34</v>
      </c>
      <c r="M84">
        <v>174.43</v>
      </c>
      <c r="N84">
        <v>240.59</v>
      </c>
      <c r="O84">
        <v>125.25506655983499</v>
      </c>
      <c r="P84">
        <v>154.85995685877569</v>
      </c>
      <c r="Q84">
        <v>180.64259201416996</v>
      </c>
      <c r="R84">
        <v>226.63862553604892</v>
      </c>
    </row>
    <row r="85" spans="4:18" x14ac:dyDescent="0.25">
      <c r="D85" t="s">
        <v>562</v>
      </c>
      <c r="E85" t="s">
        <v>530</v>
      </c>
      <c r="F85" t="s">
        <v>517</v>
      </c>
      <c r="G85">
        <v>107.88491050189569</v>
      </c>
      <c r="H85">
        <v>136.11877036991459</v>
      </c>
      <c r="I85">
        <v>171.40232692547602</v>
      </c>
      <c r="J85">
        <v>231.9034552140879</v>
      </c>
      <c r="K85">
        <v>92.05</v>
      </c>
      <c r="L85">
        <v>126.03</v>
      </c>
      <c r="M85">
        <v>151.54</v>
      </c>
      <c r="N85">
        <v>192.75</v>
      </c>
      <c r="O85">
        <v>80.755853846103648</v>
      </c>
      <c r="P85">
        <v>102.60640626570087</v>
      </c>
      <c r="Q85">
        <v>124.5183366415329</v>
      </c>
      <c r="R85">
        <v>142.23902943447268</v>
      </c>
    </row>
    <row r="86" spans="4:18" x14ac:dyDescent="0.25">
      <c r="D86" t="s">
        <v>563</v>
      </c>
      <c r="E86" t="s">
        <v>515</v>
      </c>
      <c r="F86" t="s">
        <v>518</v>
      </c>
      <c r="G86">
        <v>141.39577210545556</v>
      </c>
      <c r="H86">
        <v>185.79408519505853</v>
      </c>
      <c r="I86">
        <v>222.02205181543718</v>
      </c>
      <c r="J86">
        <v>350.56273899108101</v>
      </c>
      <c r="K86">
        <v>111.83</v>
      </c>
      <c r="L86">
        <v>143.34</v>
      </c>
      <c r="M86">
        <v>174.43</v>
      </c>
      <c r="N86">
        <v>240.59</v>
      </c>
      <c r="O86">
        <v>108.56195439144615</v>
      </c>
      <c r="P86">
        <v>134.22131363869897</v>
      </c>
      <c r="Q86">
        <v>156.56782095937572</v>
      </c>
      <c r="R86">
        <v>196.43382742550355</v>
      </c>
    </row>
    <row r="87" spans="4:18" x14ac:dyDescent="0.25">
      <c r="D87" t="s">
        <v>562</v>
      </c>
      <c r="E87" t="s">
        <v>531</v>
      </c>
      <c r="F87" t="s">
        <v>519</v>
      </c>
      <c r="G87">
        <v>130.6197000711866</v>
      </c>
      <c r="H87">
        <v>166.90645605772266</v>
      </c>
      <c r="I87">
        <v>201.74174180479727</v>
      </c>
      <c r="J87">
        <v>259.7879299029118</v>
      </c>
      <c r="K87">
        <v>92.05</v>
      </c>
      <c r="L87">
        <v>126.03</v>
      </c>
      <c r="M87">
        <v>151.54</v>
      </c>
      <c r="N87">
        <v>192.75</v>
      </c>
      <c r="O87">
        <v>101.61553824264408</v>
      </c>
      <c r="P87">
        <v>135.50421296398295</v>
      </c>
      <c r="Q87">
        <v>147.75967037717476</v>
      </c>
      <c r="R87">
        <v>183.76875379616166</v>
      </c>
    </row>
    <row r="88" spans="4:18" x14ac:dyDescent="0.25">
      <c r="D88" t="s">
        <v>563</v>
      </c>
      <c r="E88" t="s">
        <v>515</v>
      </c>
      <c r="F88" t="s">
        <v>520</v>
      </c>
      <c r="G88">
        <v>181.84686237354023</v>
      </c>
      <c r="H88">
        <v>238.94682943621069</v>
      </c>
      <c r="I88">
        <v>285.53904334749939</v>
      </c>
      <c r="J88">
        <v>450.85318465574369</v>
      </c>
      <c r="K88">
        <v>111.83</v>
      </c>
      <c r="L88">
        <v>143.34</v>
      </c>
      <c r="M88">
        <v>174.43</v>
      </c>
      <c r="N88">
        <v>240.59</v>
      </c>
      <c r="O88">
        <v>139.61980959727831</v>
      </c>
      <c r="P88">
        <v>172.61990500429204</v>
      </c>
      <c r="Q88">
        <v>201.35939403400417</v>
      </c>
      <c r="R88">
        <v>252.63043335349525</v>
      </c>
    </row>
    <row r="89" spans="4:18" x14ac:dyDescent="0.25">
      <c r="D89" t="s">
        <v>562</v>
      </c>
      <c r="E89" t="s">
        <v>530</v>
      </c>
      <c r="F89" t="s">
        <v>521</v>
      </c>
      <c r="G89">
        <v>154.80779513017683</v>
      </c>
      <c r="H89">
        <v>195.32153865416655</v>
      </c>
      <c r="I89">
        <v>245.95113615122693</v>
      </c>
      <c r="J89">
        <v>332.76630084549066</v>
      </c>
      <c r="K89">
        <v>92.05</v>
      </c>
      <c r="L89">
        <v>126.03</v>
      </c>
      <c r="M89">
        <v>151.54</v>
      </c>
      <c r="N89">
        <v>192.75</v>
      </c>
      <c r="O89">
        <v>115.87937200495192</v>
      </c>
      <c r="P89">
        <v>147.23348655830048</v>
      </c>
      <c r="Q89">
        <v>178.67567446713596</v>
      </c>
      <c r="R89">
        <v>204.10371038700654</v>
      </c>
    </row>
    <row r="90" spans="4:18" x14ac:dyDescent="0.25">
      <c r="D90" t="s">
        <v>562</v>
      </c>
      <c r="E90" t="s">
        <v>531</v>
      </c>
      <c r="F90" t="s">
        <v>522</v>
      </c>
      <c r="G90">
        <v>117.55444193932249</v>
      </c>
      <c r="H90">
        <v>150.21160887096346</v>
      </c>
      <c r="I90">
        <v>181.5624891253388</v>
      </c>
      <c r="J90">
        <v>233.80259720137943</v>
      </c>
      <c r="K90">
        <v>92.05</v>
      </c>
      <c r="L90">
        <v>126.03</v>
      </c>
      <c r="M90">
        <v>151.54</v>
      </c>
      <c r="N90">
        <v>192.75</v>
      </c>
      <c r="O90">
        <v>91.451426423179583</v>
      </c>
      <c r="P90">
        <v>121.950380583686</v>
      </c>
      <c r="Q90">
        <v>132.97998374564196</v>
      </c>
      <c r="R90">
        <v>165.38725235641471</v>
      </c>
    </row>
    <row r="91" spans="4:18" x14ac:dyDescent="0.25">
      <c r="D91" t="s">
        <v>563</v>
      </c>
      <c r="E91" t="s">
        <v>515</v>
      </c>
      <c r="F91" t="s">
        <v>523</v>
      </c>
      <c r="G91">
        <v>149.30977247009631</v>
      </c>
      <c r="H91">
        <v>196.19308394931514</v>
      </c>
      <c r="I91">
        <v>234.44875010253443</v>
      </c>
      <c r="J91">
        <v>370.18393135697232</v>
      </c>
      <c r="K91">
        <v>111.83</v>
      </c>
      <c r="L91">
        <v>143.34</v>
      </c>
      <c r="M91">
        <v>174.43</v>
      </c>
      <c r="N91">
        <v>240.59</v>
      </c>
      <c r="O91">
        <v>114.6382276338967</v>
      </c>
      <c r="P91">
        <v>141.73375555447981</v>
      </c>
      <c r="Q91">
        <v>165.33100937521732</v>
      </c>
      <c r="R91">
        <v>207.42833849697871</v>
      </c>
    </row>
    <row r="92" spans="4:18" x14ac:dyDescent="0.25">
      <c r="D92" t="s">
        <v>562</v>
      </c>
      <c r="E92" t="s">
        <v>530</v>
      </c>
      <c r="F92" t="s">
        <v>524</v>
      </c>
      <c r="G92">
        <v>122.46113362898149</v>
      </c>
      <c r="H92">
        <v>154.50964226725526</v>
      </c>
      <c r="I92">
        <v>194.56032511210418</v>
      </c>
      <c r="J92">
        <v>263.23570076554802</v>
      </c>
      <c r="K92">
        <v>92.05</v>
      </c>
      <c r="L92">
        <v>126.03</v>
      </c>
      <c r="M92">
        <v>151.54</v>
      </c>
      <c r="N92">
        <v>192.75</v>
      </c>
      <c r="O92">
        <v>91.666697067857555</v>
      </c>
      <c r="P92">
        <v>116.46945592704334</v>
      </c>
      <c r="Q92">
        <v>141.34188545718189</v>
      </c>
      <c r="R92">
        <v>161.45680345654566</v>
      </c>
    </row>
    <row r="93" spans="4:18" x14ac:dyDescent="0.25">
      <c r="D93" t="s">
        <v>562</v>
      </c>
      <c r="E93" t="s">
        <v>530</v>
      </c>
      <c r="F93" t="s">
        <v>525</v>
      </c>
      <c r="G93">
        <v>131.76064977961815</v>
      </c>
      <c r="H93">
        <v>166.24287444561054</v>
      </c>
      <c r="I93">
        <v>209.33494651267679</v>
      </c>
      <c r="J93">
        <v>283.22542793980341</v>
      </c>
      <c r="K93">
        <v>92.05</v>
      </c>
      <c r="L93">
        <v>126.03</v>
      </c>
      <c r="M93">
        <v>151.54</v>
      </c>
      <c r="N93">
        <v>192.75</v>
      </c>
      <c r="O93">
        <v>98.627729557077615</v>
      </c>
      <c r="P93">
        <v>125.31397299423695</v>
      </c>
      <c r="Q93">
        <v>152.07517778936582</v>
      </c>
      <c r="R93">
        <v>173.71759271171697</v>
      </c>
    </row>
    <row r="94" spans="4:18" x14ac:dyDescent="0.25">
      <c r="D94" t="s">
        <v>563</v>
      </c>
      <c r="E94" t="s">
        <v>515</v>
      </c>
      <c r="F94" t="s">
        <v>526</v>
      </c>
      <c r="G94">
        <v>189.90473492950622</v>
      </c>
      <c r="H94">
        <v>249.53487629122912</v>
      </c>
      <c r="I94">
        <v>298.19165220208794</v>
      </c>
      <c r="J94">
        <v>470.8310795503217</v>
      </c>
      <c r="K94">
        <v>111.83</v>
      </c>
      <c r="L94">
        <v>143.34</v>
      </c>
      <c r="M94">
        <v>174.43</v>
      </c>
      <c r="N94">
        <v>240.59</v>
      </c>
      <c r="O94">
        <v>145.80654615868298</v>
      </c>
      <c r="P94">
        <v>180.26891899877234</v>
      </c>
      <c r="Q94">
        <v>210.28189241475508</v>
      </c>
      <c r="R94">
        <v>263.82481861343649</v>
      </c>
    </row>
    <row r="95" spans="4:18" x14ac:dyDescent="0.25">
      <c r="D95" t="s">
        <v>563</v>
      </c>
      <c r="E95" t="s">
        <v>515</v>
      </c>
      <c r="F95" t="s">
        <v>527</v>
      </c>
      <c r="G95">
        <v>127.66202191095762</v>
      </c>
      <c r="H95">
        <v>167.7479334913065</v>
      </c>
      <c r="I95">
        <v>200.45708313285914</v>
      </c>
      <c r="J95">
        <v>316.51263259036261</v>
      </c>
      <c r="K95">
        <v>111.83</v>
      </c>
      <c r="L95">
        <v>143.34</v>
      </c>
      <c r="M95">
        <v>174.43</v>
      </c>
      <c r="N95">
        <v>240.59</v>
      </c>
      <c r="O95">
        <v>98.017348000198382</v>
      </c>
      <c r="P95">
        <v>121.18441752191524</v>
      </c>
      <c r="Q95">
        <v>141.36041192914504</v>
      </c>
      <c r="R95">
        <v>177.35423915041045</v>
      </c>
    </row>
    <row r="96" spans="4:18" x14ac:dyDescent="0.25">
      <c r="D96" t="s">
        <v>562</v>
      </c>
      <c r="E96" t="s">
        <v>530</v>
      </c>
      <c r="F96" t="s">
        <v>528</v>
      </c>
      <c r="G96">
        <v>136.00781082451968</v>
      </c>
      <c r="H96">
        <v>171.60153244797169</v>
      </c>
      <c r="I96">
        <v>216.08263052647189</v>
      </c>
      <c r="J96">
        <v>292.35489114815476</v>
      </c>
      <c r="K96">
        <v>92.05</v>
      </c>
      <c r="L96">
        <v>126.03</v>
      </c>
      <c r="M96">
        <v>151.54</v>
      </c>
      <c r="N96">
        <v>192.75</v>
      </c>
      <c r="O96">
        <v>101.80688700372448</v>
      </c>
      <c r="P96">
        <v>129.35333243404821</v>
      </c>
      <c r="Q96">
        <v>156.97715552007506</v>
      </c>
      <c r="R96">
        <v>179.31719011665783</v>
      </c>
    </row>
    <row r="102" spans="4:33" x14ac:dyDescent="0.25">
      <c r="G102" t="s">
        <v>529</v>
      </c>
      <c r="H102" t="s">
        <v>529</v>
      </c>
      <c r="I102" t="s">
        <v>529</v>
      </c>
      <c r="J102" t="s">
        <v>529</v>
      </c>
      <c r="K102" t="s">
        <v>529</v>
      </c>
      <c r="L102" t="s">
        <v>529</v>
      </c>
      <c r="M102" t="s">
        <v>530</v>
      </c>
      <c r="N102" t="s">
        <v>515</v>
      </c>
      <c r="O102" t="s">
        <v>530</v>
      </c>
      <c r="P102" t="s">
        <v>531</v>
      </c>
      <c r="Q102" t="s">
        <v>515</v>
      </c>
      <c r="R102" t="s">
        <v>515</v>
      </c>
      <c r="S102" t="s">
        <v>515</v>
      </c>
      <c r="T102" t="s">
        <v>530</v>
      </c>
      <c r="U102" t="s">
        <v>515</v>
      </c>
      <c r="V102" t="s">
        <v>530</v>
      </c>
      <c r="W102" t="s">
        <v>515</v>
      </c>
      <c r="X102" t="s">
        <v>531</v>
      </c>
      <c r="Y102" t="s">
        <v>515</v>
      </c>
      <c r="Z102" t="s">
        <v>530</v>
      </c>
      <c r="AA102" t="s">
        <v>531</v>
      </c>
      <c r="AB102" t="s">
        <v>515</v>
      </c>
      <c r="AC102" t="s">
        <v>530</v>
      </c>
      <c r="AD102" t="s">
        <v>530</v>
      </c>
      <c r="AE102" t="s">
        <v>515</v>
      </c>
      <c r="AF102" t="s">
        <v>515</v>
      </c>
      <c r="AG102" t="s">
        <v>530</v>
      </c>
    </row>
    <row r="103" spans="4:33" x14ac:dyDescent="0.25">
      <c r="G103" t="s">
        <v>502</v>
      </c>
      <c r="H103" t="s">
        <v>503</v>
      </c>
      <c r="I103" t="s">
        <v>504</v>
      </c>
      <c r="J103" t="s">
        <v>505</v>
      </c>
      <c r="K103" t="s">
        <v>506</v>
      </c>
      <c r="L103" t="s">
        <v>507</v>
      </c>
      <c r="M103" t="s">
        <v>508</v>
      </c>
      <c r="N103" t="s">
        <v>509</v>
      </c>
      <c r="O103" t="s">
        <v>510</v>
      </c>
      <c r="P103" t="s">
        <v>511</v>
      </c>
      <c r="Q103" t="s">
        <v>512</v>
      </c>
      <c r="R103" t="s">
        <v>513</v>
      </c>
      <c r="S103" t="s">
        <v>514</v>
      </c>
      <c r="T103" t="s">
        <v>515</v>
      </c>
      <c r="U103" t="s">
        <v>516</v>
      </c>
      <c r="V103" t="s">
        <v>517</v>
      </c>
      <c r="W103" t="s">
        <v>518</v>
      </c>
      <c r="X103" t="s">
        <v>519</v>
      </c>
      <c r="Y103" t="s">
        <v>520</v>
      </c>
      <c r="Z103" t="s">
        <v>521</v>
      </c>
      <c r="AA103" t="s">
        <v>522</v>
      </c>
      <c r="AB103" t="s">
        <v>523</v>
      </c>
      <c r="AC103" t="s">
        <v>524</v>
      </c>
      <c r="AD103" t="s">
        <v>525</v>
      </c>
      <c r="AE103" t="s">
        <v>526</v>
      </c>
      <c r="AF103" t="s">
        <v>527</v>
      </c>
      <c r="AG103" t="s">
        <v>528</v>
      </c>
    </row>
    <row r="104" spans="4:33" x14ac:dyDescent="0.25">
      <c r="D104" t="str">
        <f>E104&amp;F104</f>
        <v>2011Owned: Total</v>
      </c>
      <c r="E104">
        <v>2011</v>
      </c>
      <c r="F104" t="s">
        <v>330</v>
      </c>
      <c r="G104">
        <v>1400</v>
      </c>
      <c r="H104">
        <v>7898</v>
      </c>
      <c r="I104">
        <v>1833</v>
      </c>
      <c r="J104">
        <v>5637</v>
      </c>
      <c r="K104">
        <v>2671</v>
      </c>
      <c r="L104">
        <v>6405</v>
      </c>
      <c r="M104">
        <v>2179</v>
      </c>
      <c r="N104">
        <v>2332</v>
      </c>
      <c r="O104">
        <v>5318</v>
      </c>
      <c r="P104">
        <v>13147</v>
      </c>
      <c r="Q104">
        <v>1449</v>
      </c>
      <c r="R104">
        <v>2512</v>
      </c>
      <c r="S104">
        <v>5207</v>
      </c>
      <c r="T104">
        <v>2247</v>
      </c>
      <c r="U104">
        <v>3542</v>
      </c>
      <c r="V104">
        <v>2398</v>
      </c>
      <c r="W104">
        <v>1562</v>
      </c>
      <c r="X104">
        <v>6367</v>
      </c>
      <c r="Y104">
        <v>955</v>
      </c>
      <c r="Z104">
        <v>1074</v>
      </c>
      <c r="AA104">
        <v>5857</v>
      </c>
      <c r="AB104">
        <v>2066</v>
      </c>
      <c r="AC104">
        <v>3976</v>
      </c>
      <c r="AD104">
        <v>15144</v>
      </c>
      <c r="AE104">
        <v>1570</v>
      </c>
      <c r="AF104">
        <v>2608</v>
      </c>
      <c r="AG104">
        <v>2652</v>
      </c>
    </row>
    <row r="105" spans="4:33" x14ac:dyDescent="0.25">
      <c r="D105" s="222" t="str">
        <f t="shared" ref="D105:D119" si="1">E105&amp;F105</f>
        <v>2011Shared ownership (part owned and part rented)</v>
      </c>
      <c r="E105">
        <v>2011</v>
      </c>
      <c r="F105" t="s">
        <v>329</v>
      </c>
      <c r="G105">
        <v>3</v>
      </c>
      <c r="H105">
        <v>61</v>
      </c>
      <c r="I105">
        <v>14</v>
      </c>
      <c r="J105">
        <v>67</v>
      </c>
      <c r="K105">
        <v>76</v>
      </c>
      <c r="L105">
        <v>109</v>
      </c>
      <c r="M105">
        <v>16</v>
      </c>
      <c r="N105">
        <v>55</v>
      </c>
      <c r="O105">
        <v>60</v>
      </c>
      <c r="P105">
        <v>82</v>
      </c>
      <c r="Q105">
        <v>2</v>
      </c>
      <c r="R105">
        <v>62</v>
      </c>
      <c r="S105">
        <v>73</v>
      </c>
      <c r="T105">
        <v>14</v>
      </c>
      <c r="U105">
        <v>55</v>
      </c>
      <c r="V105">
        <v>45</v>
      </c>
      <c r="W105">
        <v>42</v>
      </c>
      <c r="X105">
        <v>73</v>
      </c>
      <c r="Y105">
        <v>3</v>
      </c>
      <c r="Z105">
        <v>6</v>
      </c>
      <c r="AA105">
        <v>31</v>
      </c>
      <c r="AB105">
        <v>81</v>
      </c>
      <c r="AC105">
        <v>36</v>
      </c>
      <c r="AD105">
        <v>105</v>
      </c>
      <c r="AE105">
        <v>12</v>
      </c>
      <c r="AF105">
        <v>56</v>
      </c>
      <c r="AG105">
        <v>3</v>
      </c>
    </row>
    <row r="106" spans="4:33" x14ac:dyDescent="0.25">
      <c r="D106" s="222" t="str">
        <f t="shared" si="1"/>
        <v>2011Social rented: Total</v>
      </c>
      <c r="E106">
        <v>2011</v>
      </c>
      <c r="F106" t="s">
        <v>328</v>
      </c>
      <c r="G106">
        <v>102</v>
      </c>
      <c r="H106">
        <v>1259</v>
      </c>
      <c r="I106">
        <v>317</v>
      </c>
      <c r="J106">
        <v>634</v>
      </c>
      <c r="K106">
        <v>393</v>
      </c>
      <c r="L106">
        <v>1485</v>
      </c>
      <c r="M106">
        <v>334</v>
      </c>
      <c r="N106">
        <v>387</v>
      </c>
      <c r="O106">
        <v>1291</v>
      </c>
      <c r="P106">
        <v>2593</v>
      </c>
      <c r="Q106">
        <v>150</v>
      </c>
      <c r="R106">
        <v>518</v>
      </c>
      <c r="S106">
        <v>1718</v>
      </c>
      <c r="T106">
        <v>152</v>
      </c>
      <c r="U106">
        <v>650</v>
      </c>
      <c r="V106">
        <v>179</v>
      </c>
      <c r="W106">
        <v>395</v>
      </c>
      <c r="X106">
        <v>722</v>
      </c>
      <c r="Y106">
        <v>205</v>
      </c>
      <c r="Z106">
        <v>121</v>
      </c>
      <c r="AA106">
        <v>922</v>
      </c>
      <c r="AB106">
        <v>423</v>
      </c>
      <c r="AC106">
        <v>929</v>
      </c>
      <c r="AD106">
        <v>2638</v>
      </c>
      <c r="AE106">
        <v>344</v>
      </c>
      <c r="AF106">
        <v>598</v>
      </c>
      <c r="AG106">
        <v>453</v>
      </c>
    </row>
    <row r="107" spans="4:33" x14ac:dyDescent="0.25">
      <c r="D107" s="222" t="str">
        <f t="shared" si="1"/>
        <v>2011Private rented: Private landlord or letting agency</v>
      </c>
      <c r="E107">
        <v>2011</v>
      </c>
      <c r="F107" t="s">
        <v>327</v>
      </c>
      <c r="G107">
        <v>147</v>
      </c>
      <c r="H107">
        <v>1117</v>
      </c>
      <c r="I107">
        <v>193</v>
      </c>
      <c r="J107">
        <v>609</v>
      </c>
      <c r="K107">
        <v>410</v>
      </c>
      <c r="L107">
        <v>1135</v>
      </c>
      <c r="M107">
        <v>367</v>
      </c>
      <c r="N107">
        <v>425</v>
      </c>
      <c r="O107">
        <v>591</v>
      </c>
      <c r="P107">
        <v>1655</v>
      </c>
      <c r="Q107">
        <v>386</v>
      </c>
      <c r="R107">
        <v>353</v>
      </c>
      <c r="S107">
        <v>1181</v>
      </c>
      <c r="T107">
        <v>326</v>
      </c>
      <c r="U107">
        <v>533</v>
      </c>
      <c r="V107">
        <v>486</v>
      </c>
      <c r="W107">
        <v>342</v>
      </c>
      <c r="X107">
        <v>830</v>
      </c>
      <c r="Y107">
        <v>301</v>
      </c>
      <c r="Z107">
        <v>133</v>
      </c>
      <c r="AA107">
        <v>776</v>
      </c>
      <c r="AB107">
        <v>382</v>
      </c>
      <c r="AC107">
        <v>539</v>
      </c>
      <c r="AD107">
        <v>2485</v>
      </c>
      <c r="AE107">
        <v>328</v>
      </c>
      <c r="AF107">
        <v>536</v>
      </c>
      <c r="AG107">
        <v>361</v>
      </c>
    </row>
    <row r="108" spans="4:33" x14ac:dyDescent="0.25">
      <c r="D108" s="222" t="str">
        <f t="shared" si="1"/>
        <v>2011Private rented: Employer of a household member</v>
      </c>
      <c r="E108">
        <v>2011</v>
      </c>
      <c r="F108" t="s">
        <v>326</v>
      </c>
      <c r="G108">
        <v>1</v>
      </c>
      <c r="H108">
        <v>179</v>
      </c>
      <c r="I108">
        <v>6</v>
      </c>
      <c r="J108">
        <v>4</v>
      </c>
      <c r="K108">
        <v>11</v>
      </c>
      <c r="L108">
        <v>55</v>
      </c>
      <c r="M108">
        <v>12</v>
      </c>
      <c r="N108">
        <v>16</v>
      </c>
      <c r="O108">
        <v>9</v>
      </c>
      <c r="P108">
        <v>23</v>
      </c>
      <c r="Q108">
        <v>29</v>
      </c>
      <c r="R108">
        <v>19</v>
      </c>
      <c r="S108">
        <v>32</v>
      </c>
      <c r="T108">
        <v>13</v>
      </c>
      <c r="U108">
        <v>28</v>
      </c>
      <c r="V108">
        <v>14</v>
      </c>
      <c r="W108">
        <v>28</v>
      </c>
      <c r="X108">
        <v>20</v>
      </c>
      <c r="Y108">
        <v>14</v>
      </c>
      <c r="Z108">
        <v>6</v>
      </c>
      <c r="AA108">
        <v>84</v>
      </c>
      <c r="AB108">
        <v>66</v>
      </c>
      <c r="AC108">
        <v>5</v>
      </c>
      <c r="AD108">
        <v>22</v>
      </c>
      <c r="AE108">
        <v>37</v>
      </c>
      <c r="AF108">
        <v>36</v>
      </c>
      <c r="AG108">
        <v>3</v>
      </c>
    </row>
    <row r="109" spans="4:33" x14ac:dyDescent="0.25">
      <c r="D109" s="222" t="str">
        <f t="shared" si="1"/>
        <v>2011Private rented: Relative or friend of household member</v>
      </c>
      <c r="E109">
        <v>2011</v>
      </c>
      <c r="F109" t="s">
        <v>325</v>
      </c>
      <c r="G109">
        <v>11</v>
      </c>
      <c r="H109">
        <v>87</v>
      </c>
      <c r="I109">
        <v>17</v>
      </c>
      <c r="J109">
        <v>54</v>
      </c>
      <c r="K109">
        <v>24</v>
      </c>
      <c r="L109">
        <v>105</v>
      </c>
      <c r="M109">
        <v>24</v>
      </c>
      <c r="N109">
        <v>27</v>
      </c>
      <c r="O109">
        <v>55</v>
      </c>
      <c r="P109">
        <v>152</v>
      </c>
      <c r="Q109">
        <v>22</v>
      </c>
      <c r="R109">
        <v>20</v>
      </c>
      <c r="S109">
        <v>74</v>
      </c>
      <c r="T109">
        <v>16</v>
      </c>
      <c r="U109">
        <v>35</v>
      </c>
      <c r="V109">
        <v>23</v>
      </c>
      <c r="W109">
        <v>26</v>
      </c>
      <c r="X109">
        <v>101</v>
      </c>
      <c r="Y109">
        <v>16</v>
      </c>
      <c r="Z109">
        <v>16</v>
      </c>
      <c r="AA109">
        <v>73</v>
      </c>
      <c r="AB109">
        <v>23</v>
      </c>
      <c r="AC109">
        <v>35</v>
      </c>
      <c r="AD109">
        <v>164</v>
      </c>
      <c r="AE109">
        <v>16</v>
      </c>
      <c r="AF109">
        <v>30</v>
      </c>
      <c r="AG109">
        <v>20</v>
      </c>
    </row>
    <row r="110" spans="4:33" x14ac:dyDescent="0.25">
      <c r="D110" s="222" t="str">
        <f t="shared" si="1"/>
        <v>2011Private rented: Other</v>
      </c>
      <c r="E110">
        <v>2011</v>
      </c>
      <c r="F110" t="s">
        <v>324</v>
      </c>
      <c r="G110">
        <v>2</v>
      </c>
      <c r="H110">
        <v>112</v>
      </c>
      <c r="I110">
        <v>10</v>
      </c>
      <c r="J110">
        <v>6</v>
      </c>
      <c r="K110">
        <v>13</v>
      </c>
      <c r="L110">
        <v>43</v>
      </c>
      <c r="M110">
        <v>10</v>
      </c>
      <c r="N110">
        <v>5</v>
      </c>
      <c r="O110">
        <v>6</v>
      </c>
      <c r="P110">
        <v>33</v>
      </c>
      <c r="Q110">
        <v>8</v>
      </c>
      <c r="R110">
        <v>9</v>
      </c>
      <c r="S110">
        <v>25</v>
      </c>
      <c r="T110">
        <v>10</v>
      </c>
      <c r="U110">
        <v>13</v>
      </c>
      <c r="V110">
        <v>6</v>
      </c>
      <c r="W110">
        <v>9</v>
      </c>
      <c r="X110">
        <v>15</v>
      </c>
      <c r="Y110">
        <v>23</v>
      </c>
      <c r="Z110">
        <v>6</v>
      </c>
      <c r="AA110">
        <v>73</v>
      </c>
      <c r="AB110">
        <v>42</v>
      </c>
      <c r="AC110">
        <v>4</v>
      </c>
      <c r="AD110">
        <v>23</v>
      </c>
      <c r="AE110">
        <v>12</v>
      </c>
      <c r="AF110">
        <v>11</v>
      </c>
      <c r="AG110">
        <v>1</v>
      </c>
    </row>
    <row r="111" spans="4:33" x14ac:dyDescent="0.25">
      <c r="D111" s="222" t="str">
        <f t="shared" si="1"/>
        <v>2011Living rent free</v>
      </c>
      <c r="E111">
        <v>2011</v>
      </c>
      <c r="F111" t="s">
        <v>323</v>
      </c>
      <c r="G111">
        <v>25</v>
      </c>
      <c r="H111">
        <v>107</v>
      </c>
      <c r="I111">
        <v>48</v>
      </c>
      <c r="J111">
        <v>63</v>
      </c>
      <c r="K111">
        <v>86</v>
      </c>
      <c r="L111">
        <v>82</v>
      </c>
      <c r="M111">
        <v>47</v>
      </c>
      <c r="N111">
        <v>94</v>
      </c>
      <c r="O111">
        <v>99</v>
      </c>
      <c r="P111">
        <v>266</v>
      </c>
      <c r="Q111">
        <v>156</v>
      </c>
      <c r="R111">
        <v>96</v>
      </c>
      <c r="S111">
        <v>107</v>
      </c>
      <c r="T111">
        <v>50</v>
      </c>
      <c r="U111">
        <v>164</v>
      </c>
      <c r="V111">
        <v>22</v>
      </c>
      <c r="W111">
        <v>90</v>
      </c>
      <c r="X111">
        <v>144</v>
      </c>
      <c r="Y111">
        <v>85</v>
      </c>
      <c r="Z111">
        <v>22</v>
      </c>
      <c r="AA111">
        <v>128</v>
      </c>
      <c r="AB111">
        <v>38</v>
      </c>
      <c r="AC111">
        <v>98</v>
      </c>
      <c r="AD111">
        <v>245</v>
      </c>
      <c r="AE111">
        <v>117</v>
      </c>
      <c r="AF111">
        <v>139</v>
      </c>
      <c r="AG111">
        <v>50</v>
      </c>
    </row>
    <row r="112" spans="4:33" x14ac:dyDescent="0.25">
      <c r="D112" s="222" t="str">
        <f t="shared" si="1"/>
        <v>2001Owned: Total</v>
      </c>
      <c r="E112">
        <v>2001</v>
      </c>
      <c r="F112" t="s">
        <v>330</v>
      </c>
      <c r="G112">
        <v>1374</v>
      </c>
      <c r="H112">
        <v>7893</v>
      </c>
      <c r="I112">
        <v>1815</v>
      </c>
      <c r="J112">
        <v>5500</v>
      </c>
      <c r="K112">
        <v>2715</v>
      </c>
      <c r="L112">
        <v>6114</v>
      </c>
      <c r="M112">
        <v>2117</v>
      </c>
      <c r="N112">
        <v>2313</v>
      </c>
      <c r="O112">
        <v>5132</v>
      </c>
      <c r="P112">
        <v>12916</v>
      </c>
      <c r="Q112">
        <v>1413</v>
      </c>
      <c r="R112">
        <v>2533</v>
      </c>
      <c r="S112">
        <v>5355</v>
      </c>
      <c r="T112">
        <v>2222</v>
      </c>
      <c r="U112">
        <v>3499</v>
      </c>
      <c r="V112">
        <v>2194</v>
      </c>
      <c r="W112">
        <v>1512</v>
      </c>
      <c r="X112">
        <v>6266</v>
      </c>
      <c r="Y112">
        <v>965</v>
      </c>
      <c r="Z112">
        <v>993</v>
      </c>
      <c r="AA112">
        <v>5757</v>
      </c>
      <c r="AB112">
        <v>1966</v>
      </c>
      <c r="AC112">
        <v>3959</v>
      </c>
      <c r="AD112">
        <v>14825</v>
      </c>
      <c r="AE112">
        <v>1608</v>
      </c>
      <c r="AF112">
        <v>2569</v>
      </c>
      <c r="AG112">
        <v>2567</v>
      </c>
    </row>
    <row r="113" spans="4:33" x14ac:dyDescent="0.25">
      <c r="D113" s="222" t="str">
        <f t="shared" si="1"/>
        <v>2001Shared ownership (part owned and part rented)</v>
      </c>
      <c r="E113">
        <v>2001</v>
      </c>
      <c r="F113" t="s">
        <v>329</v>
      </c>
      <c r="G113">
        <v>7</v>
      </c>
      <c r="H113">
        <v>37</v>
      </c>
      <c r="I113">
        <v>5</v>
      </c>
      <c r="J113">
        <v>12</v>
      </c>
      <c r="K113">
        <v>52</v>
      </c>
      <c r="L113">
        <v>45</v>
      </c>
      <c r="M113">
        <v>12</v>
      </c>
      <c r="N113">
        <v>31</v>
      </c>
      <c r="O113">
        <v>41</v>
      </c>
      <c r="P113">
        <v>98</v>
      </c>
      <c r="Q113">
        <v>5</v>
      </c>
      <c r="R113">
        <v>72</v>
      </c>
      <c r="S113">
        <v>61</v>
      </c>
      <c r="T113">
        <v>0</v>
      </c>
      <c r="U113">
        <v>33</v>
      </c>
      <c r="V113">
        <v>11</v>
      </c>
      <c r="W113">
        <v>28</v>
      </c>
      <c r="X113">
        <v>42</v>
      </c>
      <c r="Y113">
        <v>9</v>
      </c>
      <c r="Z113">
        <v>3</v>
      </c>
      <c r="AA113">
        <v>28</v>
      </c>
      <c r="AB113">
        <v>62</v>
      </c>
      <c r="AC113">
        <v>30</v>
      </c>
      <c r="AD113">
        <v>69</v>
      </c>
      <c r="AE113">
        <v>19</v>
      </c>
      <c r="AF113">
        <v>39</v>
      </c>
      <c r="AG113">
        <v>6</v>
      </c>
    </row>
    <row r="114" spans="4:33" x14ac:dyDescent="0.25">
      <c r="D114" s="222" t="str">
        <f t="shared" si="1"/>
        <v>2001Social rented: Total</v>
      </c>
      <c r="E114">
        <v>2001</v>
      </c>
      <c r="F114" t="s">
        <v>328</v>
      </c>
      <c r="G114">
        <v>86</v>
      </c>
      <c r="H114">
        <v>1270</v>
      </c>
      <c r="I114">
        <v>315</v>
      </c>
      <c r="J114">
        <v>606</v>
      </c>
      <c r="K114">
        <v>378</v>
      </c>
      <c r="L114">
        <v>1248</v>
      </c>
      <c r="M114">
        <v>345</v>
      </c>
      <c r="N114">
        <v>337</v>
      </c>
      <c r="O114">
        <v>1327</v>
      </c>
      <c r="P114">
        <v>2777</v>
      </c>
      <c r="Q114">
        <v>152</v>
      </c>
      <c r="R114">
        <v>479</v>
      </c>
      <c r="S114">
        <v>1518</v>
      </c>
      <c r="T114">
        <v>154</v>
      </c>
      <c r="U114">
        <v>561</v>
      </c>
      <c r="V114">
        <v>184</v>
      </c>
      <c r="W114">
        <v>379</v>
      </c>
      <c r="X114">
        <v>743</v>
      </c>
      <c r="Y114">
        <v>204</v>
      </c>
      <c r="Z114">
        <v>121</v>
      </c>
      <c r="AA114">
        <v>1091</v>
      </c>
      <c r="AB114">
        <v>403</v>
      </c>
      <c r="AC114">
        <v>969</v>
      </c>
      <c r="AD114">
        <v>2792</v>
      </c>
      <c r="AE114">
        <v>336</v>
      </c>
      <c r="AF114">
        <v>559</v>
      </c>
      <c r="AG114">
        <v>477</v>
      </c>
    </row>
    <row r="115" spans="4:33" x14ac:dyDescent="0.25">
      <c r="D115" s="222" t="str">
        <f t="shared" si="1"/>
        <v>2001Private rented: Private landlord or letting agency</v>
      </c>
      <c r="E115">
        <v>2001</v>
      </c>
      <c r="F115" t="s">
        <v>327</v>
      </c>
      <c r="G115">
        <v>122</v>
      </c>
      <c r="H115">
        <v>584</v>
      </c>
      <c r="I115">
        <v>126</v>
      </c>
      <c r="J115">
        <v>270</v>
      </c>
      <c r="K115">
        <v>324</v>
      </c>
      <c r="L115">
        <v>448</v>
      </c>
      <c r="M115">
        <v>246</v>
      </c>
      <c r="N115">
        <v>302</v>
      </c>
      <c r="O115">
        <v>289</v>
      </c>
      <c r="P115">
        <v>814</v>
      </c>
      <c r="Q115">
        <v>300</v>
      </c>
      <c r="R115">
        <v>313</v>
      </c>
      <c r="S115">
        <v>699</v>
      </c>
      <c r="T115">
        <v>233</v>
      </c>
      <c r="U115">
        <v>434</v>
      </c>
      <c r="V115">
        <v>254</v>
      </c>
      <c r="W115">
        <v>239</v>
      </c>
      <c r="X115">
        <v>527</v>
      </c>
      <c r="Y115">
        <v>281</v>
      </c>
      <c r="Z115">
        <v>112</v>
      </c>
      <c r="AA115">
        <v>420</v>
      </c>
      <c r="AB115">
        <v>281</v>
      </c>
      <c r="AC115">
        <v>290</v>
      </c>
      <c r="AD115">
        <v>1167</v>
      </c>
      <c r="AE115">
        <v>265</v>
      </c>
      <c r="AF115">
        <v>419</v>
      </c>
      <c r="AG115">
        <v>188</v>
      </c>
    </row>
    <row r="116" spans="4:33" x14ac:dyDescent="0.25">
      <c r="D116" s="222" t="str">
        <f t="shared" si="1"/>
        <v>2001Private rented: Employer of a household member</v>
      </c>
      <c r="E116">
        <v>2001</v>
      </c>
      <c r="F116" t="s">
        <v>326</v>
      </c>
      <c r="G116">
        <v>3</v>
      </c>
      <c r="H116">
        <v>136</v>
      </c>
      <c r="I116">
        <v>7</v>
      </c>
      <c r="J116">
        <v>12</v>
      </c>
      <c r="K116">
        <v>16</v>
      </c>
      <c r="L116">
        <v>43</v>
      </c>
      <c r="M116">
        <v>11</v>
      </c>
      <c r="N116">
        <v>9</v>
      </c>
      <c r="O116">
        <v>5</v>
      </c>
      <c r="P116">
        <v>15</v>
      </c>
      <c r="Q116">
        <v>16</v>
      </c>
      <c r="R116">
        <v>13</v>
      </c>
      <c r="S116">
        <v>15</v>
      </c>
      <c r="T116">
        <v>3</v>
      </c>
      <c r="U116">
        <v>31</v>
      </c>
      <c r="V116">
        <v>11</v>
      </c>
      <c r="W116">
        <v>15</v>
      </c>
      <c r="X116">
        <v>24</v>
      </c>
      <c r="Y116">
        <v>15</v>
      </c>
      <c r="Z116">
        <v>7</v>
      </c>
      <c r="AA116">
        <v>92</v>
      </c>
      <c r="AB116">
        <v>59</v>
      </c>
      <c r="AC116">
        <v>12</v>
      </c>
      <c r="AD116">
        <v>25</v>
      </c>
      <c r="AE116">
        <v>18</v>
      </c>
      <c r="AF116">
        <v>30</v>
      </c>
      <c r="AG116">
        <v>4</v>
      </c>
    </row>
    <row r="117" spans="4:33" x14ac:dyDescent="0.25">
      <c r="D117" s="222" t="str">
        <f t="shared" si="1"/>
        <v>2001Private rented: Relative or friend of household member</v>
      </c>
      <c r="E117">
        <v>2001</v>
      </c>
      <c r="F117" t="s">
        <v>325</v>
      </c>
      <c r="G117">
        <v>10</v>
      </c>
      <c r="H117">
        <v>44</v>
      </c>
      <c r="I117">
        <v>13</v>
      </c>
      <c r="J117">
        <v>23</v>
      </c>
      <c r="K117">
        <v>23</v>
      </c>
      <c r="L117">
        <v>53</v>
      </c>
      <c r="M117">
        <v>20</v>
      </c>
      <c r="N117">
        <v>16</v>
      </c>
      <c r="O117">
        <v>39</v>
      </c>
      <c r="P117">
        <v>134</v>
      </c>
      <c r="Q117">
        <v>17</v>
      </c>
      <c r="R117">
        <v>22</v>
      </c>
      <c r="S117">
        <v>51</v>
      </c>
      <c r="T117">
        <v>23</v>
      </c>
      <c r="U117">
        <v>38</v>
      </c>
      <c r="V117">
        <v>22</v>
      </c>
      <c r="W117">
        <v>17</v>
      </c>
      <c r="X117">
        <v>65</v>
      </c>
      <c r="Y117">
        <v>14</v>
      </c>
      <c r="Z117">
        <v>7</v>
      </c>
      <c r="AA117">
        <v>37</v>
      </c>
      <c r="AB117">
        <v>19</v>
      </c>
      <c r="AC117">
        <v>31</v>
      </c>
      <c r="AD117">
        <v>99</v>
      </c>
      <c r="AE117">
        <v>12</v>
      </c>
      <c r="AF117">
        <v>31</v>
      </c>
      <c r="AG117">
        <v>22</v>
      </c>
    </row>
    <row r="118" spans="4:33" x14ac:dyDescent="0.25">
      <c r="D118" s="222" t="str">
        <f t="shared" si="1"/>
        <v>2001Private rented: Other</v>
      </c>
      <c r="E118">
        <v>2001</v>
      </c>
      <c r="F118" t="s">
        <v>324</v>
      </c>
      <c r="G118">
        <v>3</v>
      </c>
      <c r="H118">
        <v>130</v>
      </c>
      <c r="I118">
        <v>12</v>
      </c>
      <c r="J118">
        <v>10</v>
      </c>
      <c r="K118">
        <v>9</v>
      </c>
      <c r="L118">
        <v>24</v>
      </c>
      <c r="M118">
        <v>16</v>
      </c>
      <c r="N118">
        <v>9</v>
      </c>
      <c r="O118">
        <v>12</v>
      </c>
      <c r="P118">
        <v>18</v>
      </c>
      <c r="Q118">
        <v>10</v>
      </c>
      <c r="R118">
        <v>9</v>
      </c>
      <c r="S118">
        <v>22</v>
      </c>
      <c r="T118">
        <v>14</v>
      </c>
      <c r="U118">
        <v>19</v>
      </c>
      <c r="V118">
        <v>3</v>
      </c>
      <c r="W118">
        <v>10</v>
      </c>
      <c r="X118">
        <v>25</v>
      </c>
      <c r="Y118">
        <v>19</v>
      </c>
      <c r="Z118">
        <v>0</v>
      </c>
      <c r="AA118">
        <v>107</v>
      </c>
      <c r="AB118">
        <v>33</v>
      </c>
      <c r="AC118">
        <v>13</v>
      </c>
      <c r="AD118">
        <v>24</v>
      </c>
      <c r="AE118">
        <v>9</v>
      </c>
      <c r="AF118">
        <v>17</v>
      </c>
      <c r="AG118">
        <v>6</v>
      </c>
    </row>
    <row r="119" spans="4:33" x14ac:dyDescent="0.25">
      <c r="D119" s="222" t="str">
        <f t="shared" si="1"/>
        <v>2001Living rent free</v>
      </c>
      <c r="E119">
        <v>2001</v>
      </c>
      <c r="F119" t="s">
        <v>323</v>
      </c>
      <c r="G119">
        <v>57</v>
      </c>
      <c r="H119">
        <v>148</v>
      </c>
      <c r="I119">
        <v>44</v>
      </c>
      <c r="J119">
        <v>79</v>
      </c>
      <c r="K119">
        <v>136</v>
      </c>
      <c r="L119">
        <v>128</v>
      </c>
      <c r="M119">
        <v>83</v>
      </c>
      <c r="N119">
        <v>141</v>
      </c>
      <c r="O119">
        <v>143</v>
      </c>
      <c r="P119">
        <v>374</v>
      </c>
      <c r="Q119">
        <v>201</v>
      </c>
      <c r="R119">
        <v>122</v>
      </c>
      <c r="S119">
        <v>204</v>
      </c>
      <c r="T119">
        <v>84</v>
      </c>
      <c r="U119">
        <v>254</v>
      </c>
      <c r="V119">
        <v>57</v>
      </c>
      <c r="W119">
        <v>130</v>
      </c>
      <c r="X119">
        <v>179</v>
      </c>
      <c r="Y119">
        <v>115</v>
      </c>
      <c r="Z119">
        <v>34</v>
      </c>
      <c r="AA119">
        <v>150</v>
      </c>
      <c r="AB119">
        <v>81</v>
      </c>
      <c r="AC119">
        <v>141</v>
      </c>
      <c r="AD119">
        <v>390</v>
      </c>
      <c r="AE119">
        <v>179</v>
      </c>
      <c r="AF119">
        <v>196</v>
      </c>
      <c r="AG119">
        <v>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43"/>
  <sheetViews>
    <sheetView topLeftCell="A4" workbookViewId="0">
      <selection activeCell="L40" sqref="L40"/>
    </sheetView>
  </sheetViews>
  <sheetFormatPr defaultColWidth="9.140625" defaultRowHeight="15" x14ac:dyDescent="0.25"/>
  <cols>
    <col min="1" max="9" width="9.140625" style="5"/>
    <col min="10" max="12" width="34.42578125" style="5" customWidth="1"/>
    <col min="13" max="16384" width="9.140625" style="5"/>
  </cols>
  <sheetData>
    <row r="2" spans="3:12" ht="15.75" thickBot="1" x14ac:dyDescent="0.3">
      <c r="C2" s="257"/>
      <c r="D2" s="258" t="s">
        <v>192</v>
      </c>
      <c r="E2" s="259"/>
      <c r="F2" s="259"/>
    </row>
    <row r="3" spans="3:12" ht="16.5" thickTop="1" thickBot="1" x14ac:dyDescent="0.3">
      <c r="C3" s="256"/>
      <c r="D3" s="11" t="s">
        <v>117</v>
      </c>
      <c r="E3" s="11" t="s">
        <v>193</v>
      </c>
      <c r="F3" s="12" t="s">
        <v>19</v>
      </c>
    </row>
    <row r="4" spans="3:12" ht="37.5" thickTop="1" thickBot="1" x14ac:dyDescent="0.3">
      <c r="C4" s="13" t="s">
        <v>194</v>
      </c>
      <c r="D4" s="14" t="s">
        <v>195</v>
      </c>
      <c r="E4" s="14" t="s">
        <v>195</v>
      </c>
      <c r="F4" s="15">
        <v>60</v>
      </c>
    </row>
    <row r="5" spans="3:12" ht="16.5" thickTop="1" thickBot="1" x14ac:dyDescent="0.3">
      <c r="C5" s="13" t="s">
        <v>196</v>
      </c>
      <c r="D5" s="14">
        <v>30</v>
      </c>
      <c r="E5" s="14">
        <v>15</v>
      </c>
      <c r="F5" s="15">
        <v>45</v>
      </c>
    </row>
    <row r="6" spans="3:12" ht="61.5" thickTop="1" thickBot="1" x14ac:dyDescent="0.3">
      <c r="C6" s="13" t="s">
        <v>197</v>
      </c>
      <c r="D6" s="14">
        <v>10</v>
      </c>
      <c r="E6" s="14">
        <v>10</v>
      </c>
      <c r="F6" s="15">
        <v>20</v>
      </c>
    </row>
    <row r="7" spans="3:12" ht="16.5" thickTop="1" thickBot="1" x14ac:dyDescent="0.3">
      <c r="C7" s="13" t="s">
        <v>198</v>
      </c>
      <c r="D7" s="14" t="s">
        <v>199</v>
      </c>
      <c r="E7" s="14">
        <v>6</v>
      </c>
      <c r="F7" s="15">
        <v>6</v>
      </c>
    </row>
    <row r="8" spans="3:12" ht="60.75" thickTop="1" x14ac:dyDescent="0.25">
      <c r="C8" s="16" t="s">
        <v>200</v>
      </c>
      <c r="D8" s="17">
        <v>120</v>
      </c>
      <c r="E8" s="17" t="s">
        <v>199</v>
      </c>
      <c r="F8" s="18">
        <v>120</v>
      </c>
    </row>
    <row r="10" spans="3:12" x14ac:dyDescent="0.25">
      <c r="C10" s="5" t="e">
        <f>#REF!</f>
        <v>#REF!</v>
      </c>
    </row>
    <row r="11" spans="3:12" ht="15.75" thickBot="1" x14ac:dyDescent="0.3">
      <c r="C11" s="5" t="e">
        <f>#REF!</f>
        <v>#REF!</v>
      </c>
      <c r="J11" s="255"/>
      <c r="K11" s="256"/>
      <c r="L11" s="12" t="s">
        <v>191</v>
      </c>
    </row>
    <row r="12" spans="3:12" ht="16.5" thickTop="1" thickBot="1" x14ac:dyDescent="0.3">
      <c r="J12" s="241" t="s">
        <v>201</v>
      </c>
      <c r="K12" s="242"/>
      <c r="L12" s="15"/>
    </row>
    <row r="13" spans="3:12" ht="16.5" thickTop="1" thickBot="1" x14ac:dyDescent="0.3">
      <c r="J13" s="243" t="e">
        <f>#REF!</f>
        <v>#REF!</v>
      </c>
      <c r="K13" s="244"/>
      <c r="L13" s="19">
        <f>SUMIFS('SUB AREA VALUES'!$F$1046:$AF$1046,'SUB AREA VALUES'!$F$6:$AF$6,'AREA PROFILE'!$X$1)</f>
        <v>808.71870143176864</v>
      </c>
    </row>
    <row r="14" spans="3:12" ht="16.5" thickTop="1" thickBot="1" x14ac:dyDescent="0.3">
      <c r="J14" s="243" t="e">
        <f>#REF!</f>
        <v>#REF!</v>
      </c>
      <c r="K14" s="244"/>
      <c r="L14" s="19">
        <f>SUMIFS('SUB AREA VALUES'!$F$1047:$AF$1047,'SUB AREA VALUES'!$F$6:$AF$6,'AREA PROFILE'!$X$1)</f>
        <v>1333.0394843562842</v>
      </c>
    </row>
    <row r="15" spans="3:12" ht="16.5" thickTop="1" thickBot="1" x14ac:dyDescent="0.3">
      <c r="J15" s="239" t="e">
        <f>"Change "&amp;J13&amp;"-"&amp;J14-2000</f>
        <v>#REF!</v>
      </c>
      <c r="K15" s="240"/>
      <c r="L15" s="20">
        <f>L14-L13</f>
        <v>524.32078292451558</v>
      </c>
    </row>
    <row r="16" spans="3:12" ht="15.75" thickTop="1" x14ac:dyDescent="0.25">
      <c r="J16" s="245" t="s">
        <v>202</v>
      </c>
      <c r="K16" s="246"/>
      <c r="L16" s="249"/>
    </row>
    <row r="17" spans="7:12" ht="15.75" thickBot="1" x14ac:dyDescent="0.3">
      <c r="J17" s="251" t="s">
        <v>203</v>
      </c>
      <c r="K17" s="252"/>
      <c r="L17" s="250"/>
    </row>
    <row r="18" spans="7:12" ht="16.5" thickTop="1" thickBot="1" x14ac:dyDescent="0.3">
      <c r="G18" s="15"/>
      <c r="J18" s="241" t="s">
        <v>194</v>
      </c>
      <c r="K18" s="242"/>
      <c r="L18" s="15"/>
    </row>
    <row r="19" spans="7:12" ht="16.5" thickTop="1" thickBot="1" x14ac:dyDescent="0.3">
      <c r="G19" s="14">
        <v>120</v>
      </c>
      <c r="J19" s="247" t="s">
        <v>577</v>
      </c>
      <c r="K19" s="13" t="s">
        <v>117</v>
      </c>
      <c r="L19" s="15">
        <f t="shared" ref="L19:L22" si="0">$L$15*G19/1000</f>
        <v>62.918493950941873</v>
      </c>
    </row>
    <row r="20" spans="7:12" ht="16.5" thickTop="1" thickBot="1" x14ac:dyDescent="0.3">
      <c r="G20" s="14">
        <v>60</v>
      </c>
      <c r="J20" s="248"/>
      <c r="K20" s="13" t="s">
        <v>193</v>
      </c>
      <c r="L20" s="15">
        <f t="shared" si="0"/>
        <v>31.459246975470936</v>
      </c>
    </row>
    <row r="21" spans="7:12" ht="16.5" thickTop="1" thickBot="1" x14ac:dyDescent="0.3">
      <c r="G21" s="14">
        <v>10</v>
      </c>
      <c r="J21" s="247" t="s">
        <v>578</v>
      </c>
      <c r="K21" s="13" t="s">
        <v>117</v>
      </c>
      <c r="L21" s="15">
        <f t="shared" si="0"/>
        <v>5.243207829245156</v>
      </c>
    </row>
    <row r="22" spans="7:12" ht="16.5" thickTop="1" thickBot="1" x14ac:dyDescent="0.3">
      <c r="G22" s="14">
        <v>5</v>
      </c>
      <c r="J22" s="248"/>
      <c r="K22" s="13" t="s">
        <v>193</v>
      </c>
      <c r="L22" s="15">
        <f t="shared" si="0"/>
        <v>2.621603914622578</v>
      </c>
    </row>
    <row r="23" spans="7:12" ht="16.5" thickTop="1" thickBot="1" x14ac:dyDescent="0.3">
      <c r="G23" s="14"/>
      <c r="J23" s="243" t="s">
        <v>198</v>
      </c>
      <c r="K23" s="244"/>
      <c r="L23" s="15"/>
    </row>
    <row r="24" spans="7:12" ht="16.5" thickTop="1" thickBot="1" x14ac:dyDescent="0.3">
      <c r="G24" s="17"/>
      <c r="J24" s="243" t="s">
        <v>200</v>
      </c>
      <c r="K24" s="244"/>
      <c r="L24" s="15"/>
    </row>
    <row r="25" spans="7:12" ht="16.5" thickTop="1" thickBot="1" x14ac:dyDescent="0.3">
      <c r="J25" s="239" t="s">
        <v>19</v>
      </c>
      <c r="K25" s="240"/>
      <c r="L25" s="20">
        <f>SUM(L18:L24)</f>
        <v>102.24255267028055</v>
      </c>
    </row>
    <row r="26" spans="7:12" ht="15.75" thickTop="1" x14ac:dyDescent="0.25">
      <c r="J26" s="253"/>
      <c r="K26" s="254"/>
      <c r="L26" s="21"/>
    </row>
    <row r="29" spans="7:12" ht="15.75" thickBot="1" x14ac:dyDescent="0.3">
      <c r="J29" s="255"/>
      <c r="K29" s="256"/>
      <c r="L29" s="12" t="str">
        <f>UPPER(L11)</f>
        <v>PARISH</v>
      </c>
    </row>
    <row r="30" spans="7:12" ht="16.5" thickTop="1" thickBot="1" x14ac:dyDescent="0.3">
      <c r="J30" s="241" t="s">
        <v>201</v>
      </c>
      <c r="K30" s="242"/>
      <c r="L30" s="15"/>
    </row>
    <row r="31" spans="7:12" ht="16.5" thickTop="1" thickBot="1" x14ac:dyDescent="0.3">
      <c r="J31" s="243" t="e">
        <f>J13</f>
        <v>#REF!</v>
      </c>
      <c r="K31" s="244"/>
      <c r="L31" s="19">
        <f>ROUND(L13,-1)</f>
        <v>810</v>
      </c>
    </row>
    <row r="32" spans="7:12" ht="16.5" thickTop="1" thickBot="1" x14ac:dyDescent="0.3">
      <c r="J32" s="243" t="e">
        <f>J14</f>
        <v>#REF!</v>
      </c>
      <c r="K32" s="244"/>
      <c r="L32" s="19">
        <f>ROUND(L14,-1)</f>
        <v>1330</v>
      </c>
    </row>
    <row r="33" spans="10:12" ht="16.5" thickTop="1" thickBot="1" x14ac:dyDescent="0.3">
      <c r="J33" s="239" t="e">
        <f>J15</f>
        <v>#REF!</v>
      </c>
      <c r="K33" s="240"/>
      <c r="L33" s="20">
        <f>ROUND(L15,-1)</f>
        <v>520</v>
      </c>
    </row>
    <row r="34" spans="10:12" ht="15.75" thickTop="1" x14ac:dyDescent="0.25">
      <c r="J34" s="245" t="s">
        <v>202</v>
      </c>
      <c r="K34" s="246"/>
      <c r="L34" s="249"/>
    </row>
    <row r="35" spans="10:12" ht="15.75" thickBot="1" x14ac:dyDescent="0.3">
      <c r="J35" s="251" t="s">
        <v>203</v>
      </c>
      <c r="K35" s="252"/>
      <c r="L35" s="250"/>
    </row>
    <row r="36" spans="10:12" ht="16.5" thickTop="1" thickBot="1" x14ac:dyDescent="0.3">
      <c r="J36" s="241"/>
      <c r="K36" s="242"/>
      <c r="L36" s="19"/>
    </row>
    <row r="37" spans="10:12" ht="16.5" thickTop="1" thickBot="1" x14ac:dyDescent="0.3">
      <c r="J37" s="247" t="str">
        <f>J19</f>
        <v>Housing with Support</v>
      </c>
      <c r="K37" s="13" t="s">
        <v>117</v>
      </c>
      <c r="L37" s="19">
        <f t="shared" ref="L37:L43" si="1">ROUND(L19,-1)</f>
        <v>60</v>
      </c>
    </row>
    <row r="38" spans="10:12" ht="16.5" thickTop="1" thickBot="1" x14ac:dyDescent="0.3">
      <c r="J38" s="248"/>
      <c r="K38" s="13" t="s">
        <v>193</v>
      </c>
      <c r="L38" s="19">
        <f t="shared" si="1"/>
        <v>30</v>
      </c>
    </row>
    <row r="39" spans="10:12" ht="16.5" thickTop="1" thickBot="1" x14ac:dyDescent="0.3">
      <c r="J39" s="247" t="str">
        <f>J21</f>
        <v>Housing with Care</v>
      </c>
      <c r="K39" s="13" t="s">
        <v>117</v>
      </c>
      <c r="L39" s="19">
        <f t="shared" si="1"/>
        <v>10</v>
      </c>
    </row>
    <row r="40" spans="10:12" ht="16.5" thickTop="1" thickBot="1" x14ac:dyDescent="0.3">
      <c r="J40" s="248"/>
      <c r="K40" s="13" t="s">
        <v>193</v>
      </c>
      <c r="L40" s="19">
        <f t="shared" si="1"/>
        <v>0</v>
      </c>
    </row>
    <row r="41" spans="10:12" ht="16.5" thickTop="1" thickBot="1" x14ac:dyDescent="0.3">
      <c r="J41" s="243"/>
      <c r="K41" s="244"/>
      <c r="L41" s="19"/>
    </row>
    <row r="42" spans="10:12" ht="16.5" thickTop="1" thickBot="1" x14ac:dyDescent="0.3">
      <c r="J42" s="243"/>
      <c r="K42" s="244"/>
      <c r="L42" s="19"/>
    </row>
    <row r="43" spans="10:12" ht="16.5" thickTop="1" thickBot="1" x14ac:dyDescent="0.3">
      <c r="J43" s="239" t="s">
        <v>19</v>
      </c>
      <c r="K43" s="240"/>
      <c r="L43" s="20">
        <f t="shared" si="1"/>
        <v>100</v>
      </c>
    </row>
  </sheetData>
  <mergeCells count="31">
    <mergeCell ref="J14:K14"/>
    <mergeCell ref="J15:K15"/>
    <mergeCell ref="J16:K16"/>
    <mergeCell ref="C2:C3"/>
    <mergeCell ref="D2:F2"/>
    <mergeCell ref="J11:K11"/>
    <mergeCell ref="J12:K12"/>
    <mergeCell ref="J13:K13"/>
    <mergeCell ref="L16:L17"/>
    <mergeCell ref="J17:K17"/>
    <mergeCell ref="J18:K18"/>
    <mergeCell ref="L34:L35"/>
    <mergeCell ref="J35:K35"/>
    <mergeCell ref="J21:J22"/>
    <mergeCell ref="J23:K23"/>
    <mergeCell ref="J24:K24"/>
    <mergeCell ref="J25:K25"/>
    <mergeCell ref="J26:K26"/>
    <mergeCell ref="J29:K29"/>
    <mergeCell ref="J19:J20"/>
    <mergeCell ref="J43:K43"/>
    <mergeCell ref="J30:K30"/>
    <mergeCell ref="J31:K31"/>
    <mergeCell ref="J32:K32"/>
    <mergeCell ref="J33:K33"/>
    <mergeCell ref="J34:K34"/>
    <mergeCell ref="J36:K36"/>
    <mergeCell ref="J37:J38"/>
    <mergeCell ref="J39:J40"/>
    <mergeCell ref="J41:K41"/>
    <mergeCell ref="J42:K42"/>
  </mergeCells>
  <pageMargins left="0.7" right="0.7" top="0.75" bottom="0.75"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AUG82"/>
  <sheetViews>
    <sheetView workbookViewId="0">
      <selection activeCell="G10" sqref="G10"/>
    </sheetView>
  </sheetViews>
  <sheetFormatPr defaultRowHeight="15" x14ac:dyDescent="0.25"/>
  <cols>
    <col min="11" max="11" width="10" bestFit="1" customWidth="1"/>
    <col min="27" max="28" width="9.140625" style="5"/>
  </cols>
  <sheetData>
    <row r="3" spans="3:1229" x14ac:dyDescent="0.2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row>
    <row r="4" spans="3:1229" x14ac:dyDescent="0.2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row>
    <row r="5" spans="3:1229" x14ac:dyDescent="0.25">
      <c r="D5" s="5"/>
      <c r="E5" s="5"/>
      <c r="F5" s="5"/>
      <c r="G5" s="5"/>
      <c r="H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row>
    <row r="6" spans="3:1229" x14ac:dyDescent="0.25">
      <c r="C6" s="5"/>
      <c r="D6" s="5"/>
      <c r="E6" s="5"/>
      <c r="F6" s="5"/>
      <c r="G6" s="5"/>
      <c r="H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3:1229" x14ac:dyDescent="0.25">
      <c r="C7" s="5"/>
      <c r="D7" s="5"/>
      <c r="E7" s="5"/>
      <c r="F7" s="5"/>
      <c r="G7" s="5"/>
      <c r="H7" s="5"/>
      <c r="I7" s="5"/>
      <c r="K7" s="5"/>
      <c r="P7" s="5"/>
    </row>
    <row r="8" spans="3:1229" x14ac:dyDescent="0.25">
      <c r="C8" s="5"/>
      <c r="D8" s="5"/>
      <c r="E8" s="5"/>
      <c r="F8" s="5"/>
      <c r="G8" s="5"/>
      <c r="H8" s="5"/>
      <c r="I8" s="5"/>
      <c r="K8" s="5"/>
      <c r="P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row>
    <row r="9" spans="3:1229" x14ac:dyDescent="0.25">
      <c r="C9" s="5"/>
      <c r="D9" s="5"/>
      <c r="E9" s="5"/>
      <c r="F9" s="5"/>
      <c r="G9" s="5"/>
      <c r="H9" s="5"/>
      <c r="I9" s="5"/>
      <c r="K9" s="5"/>
      <c r="P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c r="YY9" s="5"/>
      <c r="YZ9" s="5"/>
      <c r="ZA9" s="5"/>
      <c r="ZB9" s="5"/>
      <c r="ZC9" s="5"/>
      <c r="ZD9" s="5"/>
      <c r="ZE9" s="5"/>
      <c r="ZF9" s="5"/>
      <c r="ZG9" s="5"/>
      <c r="ZH9" s="5"/>
      <c r="ZI9" s="5"/>
      <c r="ZJ9" s="5"/>
      <c r="ZK9" s="5"/>
      <c r="ZL9" s="5"/>
      <c r="ZM9" s="5"/>
      <c r="ZN9" s="5"/>
      <c r="ZO9" s="5"/>
      <c r="ZP9" s="5"/>
      <c r="ZQ9" s="5"/>
      <c r="ZR9" s="5"/>
      <c r="ZS9" s="5"/>
      <c r="ZT9" s="5"/>
      <c r="ZU9" s="5"/>
      <c r="ZV9" s="5"/>
      <c r="ZW9" s="5"/>
      <c r="ZX9" s="5"/>
      <c r="ZY9" s="5"/>
      <c r="ZZ9" s="5"/>
      <c r="AAA9" s="5"/>
      <c r="AAB9" s="5"/>
      <c r="AAC9" s="5"/>
      <c r="AAD9" s="5"/>
      <c r="AAE9" s="5"/>
      <c r="AAF9" s="5"/>
      <c r="AAG9" s="5"/>
      <c r="AAH9" s="5"/>
      <c r="AAI9" s="5"/>
      <c r="AAJ9" s="5"/>
      <c r="AAK9" s="5"/>
      <c r="AAL9" s="5"/>
      <c r="AAM9" s="5"/>
      <c r="AAN9" s="5"/>
      <c r="AAO9" s="5"/>
      <c r="AAP9" s="5"/>
      <c r="AAQ9" s="5"/>
      <c r="AAR9" s="5"/>
      <c r="AAS9" s="5"/>
      <c r="AAT9" s="5"/>
      <c r="AAU9" s="5"/>
      <c r="AAV9" s="5"/>
      <c r="AAW9" s="5"/>
      <c r="AAX9" s="5"/>
      <c r="AAY9" s="5"/>
      <c r="AAZ9" s="5"/>
      <c r="ABA9" s="5"/>
      <c r="ABB9" s="5"/>
      <c r="ABC9" s="5"/>
      <c r="ABD9" s="5"/>
      <c r="ABE9" s="5"/>
      <c r="ABF9" s="5"/>
      <c r="ABG9" s="5"/>
      <c r="ABH9" s="5"/>
      <c r="ABI9" s="5"/>
      <c r="ABJ9" s="5"/>
      <c r="ABK9" s="5"/>
      <c r="ABL9" s="5"/>
      <c r="ABM9" s="5"/>
      <c r="ABN9" s="5"/>
      <c r="ABO9" s="5"/>
      <c r="ABP9" s="5"/>
      <c r="ABQ9" s="5"/>
      <c r="ABR9" s="5"/>
      <c r="ABS9" s="5"/>
      <c r="ABT9" s="5"/>
      <c r="ABU9" s="5"/>
      <c r="ABV9" s="5"/>
      <c r="ABW9" s="5"/>
      <c r="ABX9" s="5"/>
      <c r="ABY9" s="5"/>
      <c r="ABZ9" s="5"/>
      <c r="ACA9" s="5"/>
      <c r="ACB9" s="5"/>
      <c r="ACC9" s="5"/>
      <c r="ACD9" s="5"/>
      <c r="ACE9" s="5"/>
      <c r="ACF9" s="5"/>
      <c r="ACG9" s="5"/>
      <c r="ACH9" s="5"/>
      <c r="ACI9" s="5"/>
      <c r="ACJ9" s="5"/>
      <c r="ACK9" s="5"/>
      <c r="ACL9" s="5"/>
      <c r="ACM9" s="5"/>
      <c r="ACN9" s="5"/>
      <c r="ACO9" s="5"/>
      <c r="ACP9" s="5"/>
      <c r="ACQ9" s="5"/>
      <c r="ACR9" s="5"/>
      <c r="ACS9" s="5"/>
      <c r="ACT9" s="5"/>
      <c r="ACU9" s="5"/>
      <c r="ACV9" s="5"/>
      <c r="ACW9" s="5"/>
      <c r="ACX9" s="5"/>
      <c r="ACY9" s="5"/>
      <c r="ACZ9" s="5"/>
      <c r="ADA9" s="5"/>
      <c r="ADB9" s="5"/>
      <c r="ADC9" s="5"/>
      <c r="ADD9" s="5"/>
      <c r="ADE9" s="5"/>
      <c r="ADF9" s="5"/>
      <c r="ADG9" s="5"/>
      <c r="ADH9" s="5"/>
      <c r="ADI9" s="5"/>
      <c r="ADJ9" s="5"/>
      <c r="ADK9" s="5"/>
      <c r="ADL9" s="5"/>
      <c r="ADM9" s="5"/>
      <c r="ADN9" s="5"/>
      <c r="ADO9" s="5"/>
      <c r="ADP9" s="5"/>
      <c r="ADQ9" s="5"/>
      <c r="ADR9" s="5"/>
      <c r="ADS9" s="5"/>
      <c r="ADT9" s="5"/>
      <c r="ADU9" s="5"/>
      <c r="ADV9" s="5"/>
      <c r="ADW9" s="5"/>
      <c r="ADX9" s="5"/>
      <c r="ADY9" s="5"/>
      <c r="ADZ9" s="5"/>
      <c r="AEA9" s="5"/>
      <c r="AEB9" s="5"/>
      <c r="AEC9" s="5"/>
      <c r="AED9" s="5"/>
      <c r="AEE9" s="5"/>
      <c r="AEF9" s="5"/>
      <c r="AEG9" s="5"/>
      <c r="AEH9" s="5"/>
      <c r="AEI9" s="5"/>
      <c r="AEJ9" s="5"/>
      <c r="AEK9" s="5"/>
      <c r="AEL9" s="5"/>
      <c r="AEM9" s="5"/>
      <c r="AEN9" s="5"/>
      <c r="AEO9" s="5"/>
      <c r="AEP9" s="5"/>
      <c r="AEQ9" s="5"/>
      <c r="AER9" s="5"/>
      <c r="AES9" s="5"/>
      <c r="AET9" s="5"/>
      <c r="AEU9" s="5"/>
      <c r="AEV9" s="5"/>
      <c r="AEW9" s="5"/>
      <c r="AEX9" s="5"/>
      <c r="AEY9" s="5"/>
      <c r="AEZ9" s="5"/>
      <c r="AFA9" s="5"/>
      <c r="AFB9" s="5"/>
      <c r="AFC9" s="5"/>
      <c r="AFD9" s="5"/>
      <c r="AFE9" s="5"/>
      <c r="AFF9" s="5"/>
      <c r="AFG9" s="5"/>
      <c r="AFH9" s="5"/>
      <c r="AFI9" s="5"/>
      <c r="AFJ9" s="5"/>
      <c r="AFK9" s="5"/>
      <c r="AFL9" s="5"/>
      <c r="AFM9" s="5"/>
      <c r="AFN9" s="5"/>
      <c r="AFO9" s="5"/>
      <c r="AFP9" s="5"/>
      <c r="AFQ9" s="5"/>
      <c r="AFR9" s="5"/>
      <c r="AFS9" s="5"/>
      <c r="AFT9" s="5"/>
      <c r="AFU9" s="5"/>
      <c r="AFV9" s="5"/>
      <c r="AFW9" s="5"/>
      <c r="AFX9" s="5"/>
      <c r="AFY9" s="5"/>
      <c r="AFZ9" s="5"/>
      <c r="AGA9" s="5"/>
      <c r="AGB9" s="5"/>
      <c r="AGC9" s="5"/>
      <c r="AGD9" s="5"/>
      <c r="AGE9" s="5"/>
      <c r="AGF9" s="5"/>
      <c r="AGG9" s="5"/>
      <c r="AGH9" s="5"/>
      <c r="AGI9" s="5"/>
      <c r="AGJ9" s="5"/>
      <c r="AGK9" s="5"/>
      <c r="AGL9" s="5"/>
      <c r="AGM9" s="5"/>
      <c r="AGN9" s="5"/>
      <c r="AGO9" s="5"/>
      <c r="AGP9" s="5"/>
      <c r="AGQ9" s="5"/>
      <c r="AGR9" s="5"/>
      <c r="AGS9" s="5"/>
      <c r="AGT9" s="5"/>
      <c r="AGU9" s="5"/>
      <c r="AGV9" s="5"/>
      <c r="AGW9" s="5"/>
      <c r="AGX9" s="5"/>
      <c r="AGY9" s="5"/>
      <c r="AGZ9" s="5"/>
      <c r="AHA9" s="5"/>
      <c r="AHB9" s="5"/>
      <c r="AHC9" s="5"/>
      <c r="AHD9" s="5"/>
      <c r="AHE9" s="5"/>
      <c r="AHF9" s="5"/>
      <c r="AHG9" s="5"/>
      <c r="AHH9" s="5"/>
      <c r="AHI9" s="5"/>
      <c r="AHJ9" s="5"/>
      <c r="AHK9" s="5"/>
      <c r="AHL9" s="5"/>
      <c r="AHM9" s="5"/>
      <c r="AHN9" s="5"/>
      <c r="AHO9" s="5"/>
      <c r="AHP9" s="5"/>
      <c r="AHQ9" s="5"/>
      <c r="AHR9" s="5"/>
      <c r="AHS9" s="5"/>
      <c r="AHT9" s="5"/>
      <c r="AHU9" s="5"/>
      <c r="AHV9" s="5"/>
      <c r="AHW9" s="5"/>
      <c r="AHX9" s="5"/>
      <c r="AHY9" s="5"/>
      <c r="AHZ9" s="5"/>
      <c r="AIA9" s="5"/>
      <c r="AIB9" s="5"/>
      <c r="AIC9" s="5"/>
      <c r="AID9" s="5"/>
      <c r="AIE9" s="5"/>
      <c r="AIF9" s="5"/>
      <c r="AIG9" s="5"/>
      <c r="AIH9" s="5"/>
      <c r="AII9" s="5"/>
      <c r="AIJ9" s="5"/>
      <c r="AIK9" s="5"/>
      <c r="AIL9" s="5"/>
      <c r="AIM9" s="5"/>
      <c r="AIN9" s="5"/>
      <c r="AIO9" s="5"/>
      <c r="AIP9" s="5"/>
      <c r="AIQ9" s="5"/>
      <c r="AIR9" s="5"/>
      <c r="AIS9" s="5"/>
      <c r="AIT9" s="5"/>
      <c r="AIU9" s="5"/>
      <c r="AIV9" s="5"/>
      <c r="AIW9" s="5"/>
      <c r="AIX9" s="5"/>
      <c r="AIY9" s="5"/>
      <c r="AIZ9" s="5"/>
      <c r="AJA9" s="5"/>
      <c r="AJB9" s="5"/>
      <c r="AJC9" s="5"/>
      <c r="AJD9" s="5"/>
      <c r="AJE9" s="5"/>
      <c r="AJF9" s="5"/>
      <c r="AJG9" s="5"/>
      <c r="AJH9" s="5"/>
      <c r="AJI9" s="5"/>
      <c r="AJJ9" s="5"/>
      <c r="AJK9" s="5"/>
      <c r="AJL9" s="5"/>
      <c r="AJM9" s="5"/>
      <c r="AJN9" s="5"/>
      <c r="AJO9" s="5"/>
      <c r="AJP9" s="5"/>
      <c r="AJQ9" s="5"/>
      <c r="AJR9" s="5"/>
      <c r="AJS9" s="5"/>
      <c r="AJT9" s="5"/>
      <c r="AJU9" s="5"/>
      <c r="AJV9" s="5"/>
      <c r="AJW9" s="5"/>
      <c r="AJX9" s="5"/>
      <c r="AJY9" s="5"/>
      <c r="AJZ9" s="5"/>
      <c r="AKA9" s="5"/>
      <c r="AKB9" s="5"/>
      <c r="AKC9" s="5"/>
      <c r="AKD9" s="5"/>
      <c r="AKE9" s="5"/>
      <c r="AKF9" s="5"/>
      <c r="AKG9" s="5"/>
      <c r="AKH9" s="5"/>
      <c r="AKI9" s="5"/>
      <c r="AKJ9" s="5"/>
      <c r="AKK9" s="5"/>
      <c r="AKL9" s="5"/>
      <c r="AKM9" s="5"/>
      <c r="AKN9" s="5"/>
      <c r="AKO9" s="5"/>
      <c r="AKP9" s="5"/>
      <c r="AKQ9" s="5"/>
      <c r="AKR9" s="5"/>
      <c r="AKS9" s="5"/>
      <c r="AKT9" s="5"/>
      <c r="AKU9" s="5"/>
      <c r="AKV9" s="5"/>
      <c r="AKW9" s="5"/>
      <c r="AKX9" s="5"/>
      <c r="AKY9" s="5"/>
      <c r="AKZ9" s="5"/>
      <c r="ALA9" s="5"/>
      <c r="ALB9" s="5"/>
      <c r="ALC9" s="5"/>
      <c r="ALD9" s="5"/>
      <c r="ALE9" s="5"/>
      <c r="ALF9" s="5"/>
      <c r="ALG9" s="5"/>
      <c r="ALH9" s="5"/>
      <c r="ALI9" s="5"/>
      <c r="ALJ9" s="5"/>
      <c r="ALK9" s="5"/>
      <c r="ALL9" s="5"/>
      <c r="ALM9" s="5"/>
      <c r="ALN9" s="5"/>
      <c r="ALO9" s="5"/>
      <c r="ALP9" s="5"/>
      <c r="ALQ9" s="5"/>
      <c r="ALR9" s="5"/>
      <c r="ALS9" s="5"/>
      <c r="ALT9" s="5"/>
      <c r="ALU9" s="5"/>
      <c r="ALV9" s="5"/>
      <c r="ALW9" s="5"/>
      <c r="ALX9" s="5"/>
      <c r="ALY9" s="5"/>
      <c r="ALZ9" s="5"/>
      <c r="AMA9" s="5"/>
      <c r="AMB9" s="5"/>
      <c r="AMC9" s="5"/>
      <c r="AMD9" s="5"/>
      <c r="AME9" s="5"/>
      <c r="AMF9" s="5"/>
      <c r="AMG9" s="5"/>
      <c r="AMH9" s="5"/>
      <c r="AMI9" s="5"/>
      <c r="AMJ9" s="5"/>
      <c r="AMK9" s="5"/>
      <c r="AML9" s="5"/>
      <c r="AMM9" s="5"/>
      <c r="AMN9" s="5"/>
      <c r="AMO9" s="5"/>
      <c r="AMP9" s="5"/>
      <c r="AMQ9" s="5"/>
      <c r="AMR9" s="5"/>
      <c r="AMS9" s="5"/>
      <c r="AMT9" s="5"/>
      <c r="AMU9" s="5"/>
      <c r="AMV9" s="5"/>
      <c r="AMW9" s="5"/>
      <c r="AMX9" s="5"/>
      <c r="AMY9" s="5"/>
      <c r="AMZ9" s="5"/>
      <c r="ANA9" s="5"/>
      <c r="ANB9" s="5"/>
      <c r="ANC9" s="5"/>
      <c r="AND9" s="5"/>
      <c r="ANE9" s="5"/>
      <c r="ANF9" s="5"/>
      <c r="ANG9" s="5"/>
      <c r="ANH9" s="5"/>
      <c r="ANI9" s="5"/>
      <c r="ANJ9" s="5"/>
      <c r="ANK9" s="5"/>
      <c r="ANL9" s="5"/>
      <c r="ANM9" s="5"/>
      <c r="ANN9" s="5"/>
      <c r="ANO9" s="5"/>
      <c r="ANP9" s="5"/>
      <c r="ANQ9" s="5"/>
      <c r="ANR9" s="5"/>
      <c r="ANS9" s="5"/>
      <c r="ANT9" s="5"/>
      <c r="ANU9" s="5"/>
      <c r="ANV9" s="5"/>
      <c r="ANW9" s="5"/>
      <c r="ANX9" s="5"/>
      <c r="ANY9" s="5"/>
      <c r="ANZ9" s="5"/>
      <c r="AOA9" s="5"/>
      <c r="AOB9" s="5"/>
      <c r="AOC9" s="5"/>
      <c r="AOD9" s="5"/>
      <c r="AOE9" s="5"/>
      <c r="AOF9" s="5"/>
      <c r="AOG9" s="5"/>
      <c r="AOH9" s="5"/>
      <c r="AOI9" s="5"/>
      <c r="AOJ9" s="5"/>
      <c r="AOK9" s="5"/>
      <c r="AOL9" s="5"/>
      <c r="AOM9" s="5"/>
      <c r="AON9" s="5"/>
      <c r="AOO9" s="5"/>
      <c r="AOP9" s="5"/>
      <c r="AOQ9" s="5"/>
      <c r="AOR9" s="5"/>
      <c r="AOS9" s="5"/>
      <c r="AOT9" s="5"/>
      <c r="AOU9" s="5"/>
      <c r="AOV9" s="5"/>
      <c r="AOW9" s="5"/>
      <c r="AOX9" s="5"/>
      <c r="AOY9" s="5"/>
      <c r="AOZ9" s="5"/>
      <c r="APA9" s="5"/>
      <c r="APB9" s="5"/>
      <c r="APC9" s="5"/>
      <c r="APD9" s="5"/>
      <c r="APE9" s="5"/>
      <c r="APF9" s="5"/>
      <c r="APG9" s="5"/>
      <c r="APH9" s="5"/>
      <c r="API9" s="5"/>
      <c r="APJ9" s="5"/>
      <c r="APK9" s="5"/>
      <c r="APL9" s="5"/>
      <c r="APM9" s="5"/>
      <c r="APN9" s="5"/>
      <c r="APO9" s="5"/>
      <c r="APP9" s="5"/>
      <c r="APQ9" s="5"/>
      <c r="APR9" s="5"/>
      <c r="APS9" s="5"/>
      <c r="APT9" s="5"/>
      <c r="APU9" s="5"/>
      <c r="APV9" s="5"/>
      <c r="APW9" s="5"/>
      <c r="APX9" s="5"/>
      <c r="APY9" s="5"/>
      <c r="APZ9" s="5"/>
      <c r="AQA9" s="5"/>
      <c r="AQB9" s="5"/>
      <c r="AQC9" s="5"/>
      <c r="AQD9" s="5"/>
      <c r="AQE9" s="5"/>
      <c r="AQF9" s="5"/>
      <c r="AQG9" s="5"/>
      <c r="AQH9" s="5"/>
      <c r="AQI9" s="5"/>
      <c r="AQJ9" s="5"/>
      <c r="AQK9" s="5"/>
      <c r="AQL9" s="5"/>
      <c r="AQM9" s="5"/>
      <c r="AQN9" s="5"/>
      <c r="AQO9" s="5"/>
      <c r="AQP9" s="5"/>
      <c r="AQQ9" s="5"/>
      <c r="AQR9" s="5"/>
      <c r="AQS9" s="5"/>
      <c r="AQT9" s="5"/>
      <c r="AQU9" s="5"/>
      <c r="AQV9" s="5"/>
      <c r="AQW9" s="5"/>
      <c r="AQX9" s="5"/>
      <c r="AQY9" s="5"/>
      <c r="AQZ9" s="5"/>
      <c r="ARA9" s="5"/>
      <c r="ARB9" s="5"/>
      <c r="ARC9" s="5"/>
      <c r="ARD9" s="5"/>
      <c r="ARE9" s="5"/>
      <c r="ARF9" s="5"/>
      <c r="ARG9" s="5"/>
      <c r="ARH9" s="5"/>
      <c r="ARI9" s="5"/>
      <c r="ARJ9" s="5"/>
      <c r="ARK9" s="5"/>
      <c r="ARL9" s="5"/>
      <c r="ARM9" s="5"/>
      <c r="ARN9" s="5"/>
      <c r="ARO9" s="5"/>
      <c r="ARP9" s="5"/>
      <c r="ARQ9" s="5"/>
      <c r="ARR9" s="5"/>
      <c r="ARS9" s="5"/>
      <c r="ART9" s="5"/>
      <c r="ARU9" s="5"/>
      <c r="ARV9" s="5"/>
      <c r="ARW9" s="5"/>
      <c r="ARX9" s="5"/>
      <c r="ARY9" s="5"/>
      <c r="ARZ9" s="5"/>
      <c r="ASA9" s="5"/>
      <c r="ASB9" s="5"/>
      <c r="ASC9" s="5"/>
      <c r="ASD9" s="5"/>
      <c r="ASE9" s="5"/>
      <c r="ASF9" s="5"/>
      <c r="ASG9" s="5"/>
      <c r="ASH9" s="5"/>
      <c r="ASI9" s="5"/>
      <c r="ASJ9" s="5"/>
      <c r="ASK9" s="5"/>
      <c r="ASL9" s="5"/>
      <c r="ASM9" s="5"/>
      <c r="ASN9" s="5"/>
      <c r="ASO9" s="5"/>
      <c r="ASP9" s="5"/>
      <c r="ASQ9" s="5"/>
      <c r="ASR9" s="5"/>
      <c r="ASS9" s="5"/>
      <c r="AST9" s="5"/>
      <c r="ASU9" s="5"/>
      <c r="ASV9" s="5"/>
      <c r="ASW9" s="5"/>
      <c r="ASX9" s="5"/>
      <c r="ASY9" s="5"/>
      <c r="ASZ9" s="5"/>
      <c r="ATA9" s="5"/>
      <c r="ATB9" s="5"/>
      <c r="ATC9" s="5"/>
      <c r="ATD9" s="5"/>
      <c r="ATE9" s="5"/>
      <c r="ATF9" s="5"/>
      <c r="ATG9" s="5"/>
      <c r="ATH9" s="5"/>
      <c r="ATI9" s="5"/>
      <c r="ATJ9" s="5"/>
      <c r="ATK9" s="5"/>
      <c r="ATL9" s="5"/>
      <c r="ATM9" s="5"/>
      <c r="ATN9" s="5"/>
      <c r="ATO9" s="5"/>
      <c r="ATP9" s="5"/>
      <c r="ATQ9" s="5"/>
      <c r="ATR9" s="5"/>
      <c r="ATS9" s="5"/>
      <c r="ATT9" s="5"/>
      <c r="ATU9" s="5"/>
      <c r="ATV9" s="5"/>
      <c r="ATW9" s="5"/>
      <c r="ATX9" s="5"/>
      <c r="ATY9" s="5"/>
      <c r="ATZ9" s="5"/>
      <c r="AUA9" s="5"/>
      <c r="AUB9" s="5"/>
      <c r="AUC9" s="5"/>
      <c r="AUD9" s="5"/>
      <c r="AUE9" s="5"/>
      <c r="AUF9" s="5"/>
      <c r="AUG9" s="5"/>
    </row>
    <row r="10" spans="3:1229" x14ac:dyDescent="0.25">
      <c r="C10" s="5"/>
      <c r="D10" s="5"/>
      <c r="E10" s="5"/>
      <c r="F10" s="5"/>
      <c r="G10" s="5"/>
      <c r="H10" s="5"/>
      <c r="I10" s="5"/>
      <c r="K10" s="5"/>
      <c r="P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c r="RI10" s="5"/>
      <c r="RJ10" s="5"/>
      <c r="RK10" s="5"/>
      <c r="RL10" s="5"/>
      <c r="RM10" s="5"/>
      <c r="RN10" s="5"/>
      <c r="RO10" s="5"/>
      <c r="RP10" s="5"/>
      <c r="RQ10" s="5"/>
      <c r="RR10" s="5"/>
      <c r="RS10" s="5"/>
      <c r="RT10" s="5"/>
      <c r="RU10" s="5"/>
      <c r="RV10" s="5"/>
      <c r="RW10" s="5"/>
      <c r="RX10" s="5"/>
      <c r="RY10" s="5"/>
      <c r="RZ10" s="5"/>
      <c r="SA10" s="5"/>
      <c r="SB10" s="5"/>
      <c r="SC10" s="5"/>
      <c r="SD10" s="5"/>
      <c r="SE10" s="5"/>
      <c r="SF10" s="5"/>
      <c r="SG10" s="5"/>
      <c r="SH10" s="5"/>
      <c r="SI10" s="5"/>
      <c r="SJ10" s="5"/>
      <c r="SK10" s="5"/>
      <c r="SL10" s="5"/>
      <c r="SM10" s="5"/>
      <c r="SN10" s="5"/>
      <c r="SO10" s="5"/>
      <c r="SP10" s="5"/>
      <c r="SQ10" s="5"/>
      <c r="SR10" s="5"/>
      <c r="SS10" s="5"/>
      <c r="ST10" s="5"/>
      <c r="SU10" s="5"/>
      <c r="SV10" s="5"/>
      <c r="SW10" s="5"/>
      <c r="SX10" s="5"/>
      <c r="SY10" s="5"/>
      <c r="SZ10" s="5"/>
      <c r="TA10" s="5"/>
      <c r="TB10" s="5"/>
      <c r="TC10" s="5"/>
      <c r="TD10" s="5"/>
      <c r="TE10" s="5"/>
      <c r="TF10" s="5"/>
      <c r="TG10" s="5"/>
      <c r="TH10" s="5"/>
      <c r="TI10" s="5"/>
      <c r="TJ10" s="5"/>
      <c r="TK10" s="5"/>
      <c r="TL10" s="5"/>
      <c r="TM10" s="5"/>
      <c r="TN10" s="5"/>
      <c r="TO10" s="5"/>
      <c r="TP10" s="5"/>
      <c r="TQ10" s="5"/>
      <c r="TR10" s="5"/>
      <c r="TS10" s="5"/>
      <c r="TT10" s="5"/>
      <c r="TU10" s="5"/>
      <c r="TV10" s="5"/>
      <c r="TW10" s="5"/>
      <c r="TX10" s="5"/>
      <c r="TY10" s="5"/>
      <c r="TZ10" s="5"/>
      <c r="UA10" s="5"/>
      <c r="UB10" s="5"/>
      <c r="UC10" s="5"/>
      <c r="UD10" s="5"/>
      <c r="UE10" s="5"/>
      <c r="UF10" s="5"/>
      <c r="UG10" s="5"/>
      <c r="UH10" s="5"/>
      <c r="UI10" s="5"/>
      <c r="UJ10" s="5"/>
      <c r="UK10" s="5"/>
      <c r="UL10" s="5"/>
      <c r="UM10" s="5"/>
      <c r="UN10" s="5"/>
      <c r="UO10" s="5"/>
      <c r="UP10" s="5"/>
      <c r="UQ10" s="5"/>
      <c r="UR10" s="5"/>
      <c r="US10" s="5"/>
      <c r="UT10" s="5"/>
      <c r="UU10" s="5"/>
      <c r="UV10" s="5"/>
      <c r="UW10" s="5"/>
      <c r="UX10" s="5"/>
      <c r="UY10" s="5"/>
      <c r="UZ10" s="5"/>
      <c r="VA10" s="5"/>
      <c r="VB10" s="5"/>
      <c r="VC10" s="5"/>
      <c r="VD10" s="5"/>
      <c r="VE10" s="5"/>
      <c r="VF10" s="5"/>
      <c r="VG10" s="5"/>
      <c r="VH10" s="5"/>
      <c r="VI10" s="5"/>
      <c r="VJ10" s="5"/>
      <c r="VK10" s="5"/>
      <c r="VL10" s="5"/>
      <c r="VM10" s="5"/>
      <c r="VN10" s="5"/>
      <c r="VO10" s="5"/>
      <c r="VP10" s="5"/>
      <c r="VQ10" s="5"/>
      <c r="VR10" s="5"/>
      <c r="VS10" s="5"/>
      <c r="VT10" s="5"/>
      <c r="VU10" s="5"/>
      <c r="VV10" s="5"/>
      <c r="VW10" s="5"/>
      <c r="VX10" s="5"/>
      <c r="VY10" s="5"/>
      <c r="VZ10" s="5"/>
      <c r="WA10" s="5"/>
      <c r="WB10" s="5"/>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c r="YY10" s="5"/>
      <c r="YZ10" s="5"/>
      <c r="ZA10" s="5"/>
      <c r="ZB10" s="5"/>
      <c r="ZC10" s="5"/>
      <c r="ZD10" s="5"/>
      <c r="ZE10" s="5"/>
      <c r="ZF10" s="5"/>
      <c r="ZG10" s="5"/>
      <c r="ZH10" s="5"/>
      <c r="ZI10" s="5"/>
      <c r="ZJ10" s="5"/>
      <c r="ZK10" s="5"/>
      <c r="ZL10" s="5"/>
      <c r="ZM10" s="5"/>
      <c r="ZN10" s="5"/>
      <c r="ZO10" s="5"/>
      <c r="ZP10" s="5"/>
      <c r="ZQ10" s="5"/>
      <c r="ZR10" s="5"/>
      <c r="ZS10" s="5"/>
      <c r="ZT10" s="5"/>
      <c r="ZU10" s="5"/>
      <c r="ZV10" s="5"/>
      <c r="ZW10" s="5"/>
      <c r="ZX10" s="5"/>
      <c r="ZY10" s="5"/>
      <c r="ZZ10" s="5"/>
      <c r="AAA10" s="5"/>
      <c r="AAB10" s="5"/>
      <c r="AAC10" s="5"/>
      <c r="AAD10" s="5"/>
      <c r="AAE10" s="5"/>
      <c r="AAF10" s="5"/>
      <c r="AAG10" s="5"/>
      <c r="AAH10" s="5"/>
      <c r="AAI10" s="5"/>
      <c r="AAJ10" s="5"/>
      <c r="AAK10" s="5"/>
      <c r="AAL10" s="5"/>
      <c r="AAM10" s="5"/>
      <c r="AAN10" s="5"/>
      <c r="AAO10" s="5"/>
      <c r="AAP10" s="5"/>
      <c r="AAQ10" s="5"/>
      <c r="AAR10" s="5"/>
      <c r="AAS10" s="5"/>
      <c r="AAT10" s="5"/>
      <c r="AAU10" s="5"/>
      <c r="AAV10" s="5"/>
      <c r="AAW10" s="5"/>
      <c r="AAX10" s="5"/>
      <c r="AAY10" s="5"/>
      <c r="AAZ10" s="5"/>
      <c r="ABA10" s="5"/>
      <c r="ABB10" s="5"/>
      <c r="ABC10" s="5"/>
      <c r="ABD10" s="5"/>
      <c r="ABE10" s="5"/>
      <c r="ABF10" s="5"/>
      <c r="ABG10" s="5"/>
      <c r="ABH10" s="5"/>
      <c r="ABI10" s="5"/>
      <c r="ABJ10" s="5"/>
      <c r="ABK10" s="5"/>
      <c r="ABL10" s="5"/>
      <c r="ABM10" s="5"/>
      <c r="ABN10" s="5"/>
      <c r="ABO10" s="5"/>
      <c r="ABP10" s="5"/>
      <c r="ABQ10" s="5"/>
      <c r="ABR10" s="5"/>
      <c r="ABS10" s="5"/>
      <c r="ABT10" s="5"/>
      <c r="ABU10" s="5"/>
      <c r="ABV10" s="5"/>
      <c r="ABW10" s="5"/>
      <c r="ABX10" s="5"/>
      <c r="ABY10" s="5"/>
      <c r="ABZ10" s="5"/>
      <c r="ACA10" s="5"/>
      <c r="ACB10" s="5"/>
      <c r="ACC10" s="5"/>
      <c r="ACD10" s="5"/>
      <c r="ACE10" s="5"/>
      <c r="ACF10" s="5"/>
      <c r="ACG10" s="5"/>
      <c r="ACH10" s="5"/>
      <c r="ACI10" s="5"/>
      <c r="ACJ10" s="5"/>
      <c r="ACK10" s="5"/>
      <c r="ACL10" s="5"/>
      <c r="ACM10" s="5"/>
      <c r="ACN10" s="5"/>
      <c r="ACO10" s="5"/>
      <c r="ACP10" s="5"/>
      <c r="ACQ10" s="5"/>
      <c r="ACR10" s="5"/>
      <c r="ACS10" s="5"/>
      <c r="ACT10" s="5"/>
      <c r="ACU10" s="5"/>
      <c r="ACV10" s="5"/>
      <c r="ACW10" s="5"/>
      <c r="ACX10" s="5"/>
      <c r="ACY10" s="5"/>
      <c r="ACZ10" s="5"/>
      <c r="ADA10" s="5"/>
      <c r="ADB10" s="5"/>
      <c r="ADC10" s="5"/>
      <c r="ADD10" s="5"/>
      <c r="ADE10" s="5"/>
      <c r="ADF10" s="5"/>
      <c r="ADG10" s="5"/>
      <c r="ADH10" s="5"/>
      <c r="ADI10" s="5"/>
      <c r="ADJ10" s="5"/>
      <c r="ADK10" s="5"/>
      <c r="ADL10" s="5"/>
      <c r="ADM10" s="5"/>
      <c r="ADN10" s="5"/>
      <c r="ADO10" s="5"/>
      <c r="ADP10" s="5"/>
      <c r="ADQ10" s="5"/>
      <c r="ADR10" s="5"/>
      <c r="ADS10" s="5"/>
      <c r="ADT10" s="5"/>
      <c r="ADU10" s="5"/>
      <c r="ADV10" s="5"/>
      <c r="ADW10" s="5"/>
      <c r="ADX10" s="5"/>
      <c r="ADY10" s="5"/>
      <c r="ADZ10" s="5"/>
      <c r="AEA10" s="5"/>
      <c r="AEB10" s="5"/>
      <c r="AEC10" s="5"/>
      <c r="AED10" s="5"/>
      <c r="AEE10" s="5"/>
      <c r="AEF10" s="5"/>
      <c r="AEG10" s="5"/>
      <c r="AEH10" s="5"/>
      <c r="AEI10" s="5"/>
      <c r="AEJ10" s="5"/>
      <c r="AEK10" s="5"/>
      <c r="AEL10" s="5"/>
      <c r="AEM10" s="5"/>
      <c r="AEN10" s="5"/>
      <c r="AEO10" s="5"/>
      <c r="AEP10" s="5"/>
      <c r="AEQ10" s="5"/>
      <c r="AER10" s="5"/>
      <c r="AES10" s="5"/>
      <c r="AET10" s="5"/>
      <c r="AEU10" s="5"/>
      <c r="AEV10" s="5"/>
      <c r="AEW10" s="5"/>
      <c r="AEX10" s="5"/>
      <c r="AEY10" s="5"/>
      <c r="AEZ10" s="5"/>
      <c r="AFA10" s="5"/>
      <c r="AFB10" s="5"/>
      <c r="AFC10" s="5"/>
      <c r="AFD10" s="5"/>
      <c r="AFE10" s="5"/>
      <c r="AFF10" s="5"/>
      <c r="AFG10" s="5"/>
      <c r="AFH10" s="5"/>
      <c r="AFI10" s="5"/>
      <c r="AFJ10" s="5"/>
      <c r="AFK10" s="5"/>
      <c r="AFL10" s="5"/>
      <c r="AFM10" s="5"/>
      <c r="AFN10" s="5"/>
      <c r="AFO10" s="5"/>
      <c r="AFP10" s="5"/>
      <c r="AFQ10" s="5"/>
      <c r="AFR10" s="5"/>
      <c r="AFS10" s="5"/>
      <c r="AFT10" s="5"/>
      <c r="AFU10" s="5"/>
      <c r="AFV10" s="5"/>
      <c r="AFW10" s="5"/>
      <c r="AFX10" s="5"/>
      <c r="AFY10" s="5"/>
      <c r="AFZ10" s="5"/>
      <c r="AGA10" s="5"/>
      <c r="AGB10" s="5"/>
      <c r="AGC10" s="5"/>
      <c r="AGD10" s="5"/>
      <c r="AGE10" s="5"/>
      <c r="AGF10" s="5"/>
      <c r="AGG10" s="5"/>
      <c r="AGH10" s="5"/>
      <c r="AGI10" s="5"/>
      <c r="AGJ10" s="5"/>
      <c r="AGK10" s="5"/>
      <c r="AGL10" s="5"/>
      <c r="AGM10" s="5"/>
      <c r="AGN10" s="5"/>
      <c r="AGO10" s="5"/>
      <c r="AGP10" s="5"/>
      <c r="AGQ10" s="5"/>
      <c r="AGR10" s="5"/>
      <c r="AGS10" s="5"/>
      <c r="AGT10" s="5"/>
      <c r="AGU10" s="5"/>
      <c r="AGV10" s="5"/>
      <c r="AGW10" s="5"/>
      <c r="AGX10" s="5"/>
      <c r="AGY10" s="5"/>
      <c r="AGZ10" s="5"/>
      <c r="AHA10" s="5"/>
      <c r="AHB10" s="5"/>
      <c r="AHC10" s="5"/>
      <c r="AHD10" s="5"/>
      <c r="AHE10" s="5"/>
      <c r="AHF10" s="5"/>
      <c r="AHG10" s="5"/>
      <c r="AHH10" s="5"/>
      <c r="AHI10" s="5"/>
      <c r="AHJ10" s="5"/>
      <c r="AHK10" s="5"/>
      <c r="AHL10" s="5"/>
      <c r="AHM10" s="5"/>
      <c r="AHN10" s="5"/>
      <c r="AHO10" s="5"/>
      <c r="AHP10" s="5"/>
      <c r="AHQ10" s="5"/>
      <c r="AHR10" s="5"/>
      <c r="AHS10" s="5"/>
      <c r="AHT10" s="5"/>
      <c r="AHU10" s="5"/>
      <c r="AHV10" s="5"/>
      <c r="AHW10" s="5"/>
      <c r="AHX10" s="5"/>
      <c r="AHY10" s="5"/>
      <c r="AHZ10" s="5"/>
      <c r="AIA10" s="5"/>
      <c r="AIB10" s="5"/>
      <c r="AIC10" s="5"/>
      <c r="AID10" s="5"/>
      <c r="AIE10" s="5"/>
      <c r="AIF10" s="5"/>
      <c r="AIG10" s="5"/>
      <c r="AIH10" s="5"/>
      <c r="AII10" s="5"/>
      <c r="AIJ10" s="5"/>
      <c r="AIK10" s="5"/>
      <c r="AIL10" s="5"/>
      <c r="AIM10" s="5"/>
      <c r="AIN10" s="5"/>
      <c r="AIO10" s="5"/>
      <c r="AIP10" s="5"/>
      <c r="AIQ10" s="5"/>
      <c r="AIR10" s="5"/>
      <c r="AIS10" s="5"/>
      <c r="AIT10" s="5"/>
      <c r="AIU10" s="5"/>
      <c r="AIV10" s="5"/>
      <c r="AIW10" s="5"/>
      <c r="AIX10" s="5"/>
      <c r="AIY10" s="5"/>
      <c r="AIZ10" s="5"/>
      <c r="AJA10" s="5"/>
      <c r="AJB10" s="5"/>
      <c r="AJC10" s="5"/>
      <c r="AJD10" s="5"/>
      <c r="AJE10" s="5"/>
      <c r="AJF10" s="5"/>
      <c r="AJG10" s="5"/>
      <c r="AJH10" s="5"/>
      <c r="AJI10" s="5"/>
      <c r="AJJ10" s="5"/>
      <c r="AJK10" s="5"/>
      <c r="AJL10" s="5"/>
      <c r="AJM10" s="5"/>
      <c r="AJN10" s="5"/>
      <c r="AJO10" s="5"/>
      <c r="AJP10" s="5"/>
      <c r="AJQ10" s="5"/>
      <c r="AJR10" s="5"/>
      <c r="AJS10" s="5"/>
      <c r="AJT10" s="5"/>
      <c r="AJU10" s="5"/>
      <c r="AJV10" s="5"/>
      <c r="AJW10" s="5"/>
      <c r="AJX10" s="5"/>
      <c r="AJY10" s="5"/>
      <c r="AJZ10" s="5"/>
      <c r="AKA10" s="5"/>
      <c r="AKB10" s="5"/>
      <c r="AKC10" s="5"/>
      <c r="AKD10" s="5"/>
      <c r="AKE10" s="5"/>
      <c r="AKF10" s="5"/>
      <c r="AKG10" s="5"/>
      <c r="AKH10" s="5"/>
      <c r="AKI10" s="5"/>
      <c r="AKJ10" s="5"/>
      <c r="AKK10" s="5"/>
      <c r="AKL10" s="5"/>
      <c r="AKM10" s="5"/>
      <c r="AKN10" s="5"/>
      <c r="AKO10" s="5"/>
      <c r="AKP10" s="5"/>
      <c r="AKQ10" s="5"/>
      <c r="AKR10" s="5"/>
      <c r="AKS10" s="5"/>
      <c r="AKT10" s="5"/>
      <c r="AKU10" s="5"/>
      <c r="AKV10" s="5"/>
      <c r="AKW10" s="5"/>
      <c r="AKX10" s="5"/>
      <c r="AKY10" s="5"/>
      <c r="AKZ10" s="5"/>
      <c r="ALA10" s="5"/>
      <c r="ALB10" s="5"/>
      <c r="ALC10" s="5"/>
      <c r="ALD10" s="5"/>
      <c r="ALE10" s="5"/>
      <c r="ALF10" s="5"/>
      <c r="ALG10" s="5"/>
      <c r="ALH10" s="5"/>
      <c r="ALI10" s="5"/>
      <c r="ALJ10" s="5"/>
      <c r="ALK10" s="5"/>
      <c r="ALL10" s="5"/>
      <c r="ALM10" s="5"/>
      <c r="ALN10" s="5"/>
      <c r="ALO10" s="5"/>
      <c r="ALP10" s="5"/>
      <c r="ALQ10" s="5"/>
      <c r="ALR10" s="5"/>
      <c r="ALS10" s="5"/>
      <c r="ALT10" s="5"/>
      <c r="ALU10" s="5"/>
      <c r="ALV10" s="5"/>
      <c r="ALW10" s="5"/>
      <c r="ALX10" s="5"/>
      <c r="ALY10" s="5"/>
      <c r="ALZ10" s="5"/>
      <c r="AMA10" s="5"/>
      <c r="AMB10" s="5"/>
      <c r="AMC10" s="5"/>
      <c r="AMD10" s="5"/>
      <c r="AME10" s="5"/>
      <c r="AMF10" s="5"/>
      <c r="AMG10" s="5"/>
      <c r="AMH10" s="5"/>
      <c r="AMI10" s="5"/>
      <c r="AMJ10" s="5"/>
      <c r="AMK10" s="5"/>
      <c r="AML10" s="5"/>
      <c r="AMM10" s="5"/>
      <c r="AMN10" s="5"/>
      <c r="AMO10" s="5"/>
      <c r="AMP10" s="5"/>
      <c r="AMQ10" s="5"/>
      <c r="AMR10" s="5"/>
      <c r="AMS10" s="5"/>
      <c r="AMT10" s="5"/>
      <c r="AMU10" s="5"/>
      <c r="AMV10" s="5"/>
      <c r="AMW10" s="5"/>
      <c r="AMX10" s="5"/>
      <c r="AMY10" s="5"/>
      <c r="AMZ10" s="5"/>
      <c r="ANA10" s="5"/>
      <c r="ANB10" s="5"/>
      <c r="ANC10" s="5"/>
      <c r="AND10" s="5"/>
      <c r="ANE10" s="5"/>
      <c r="ANF10" s="5"/>
      <c r="ANG10" s="5"/>
      <c r="ANH10" s="5"/>
      <c r="ANI10" s="5"/>
      <c r="ANJ10" s="5"/>
      <c r="ANK10" s="5"/>
      <c r="ANL10" s="5"/>
      <c r="ANM10" s="5"/>
      <c r="ANN10" s="5"/>
      <c r="ANO10" s="5"/>
      <c r="ANP10" s="5"/>
      <c r="ANQ10" s="5"/>
      <c r="ANR10" s="5"/>
      <c r="ANS10" s="5"/>
      <c r="ANT10" s="5"/>
      <c r="ANU10" s="5"/>
      <c r="ANV10" s="5"/>
      <c r="ANW10" s="5"/>
      <c r="ANX10" s="5"/>
      <c r="ANY10" s="5"/>
      <c r="ANZ10" s="5"/>
      <c r="AOA10" s="5"/>
      <c r="AOB10" s="5"/>
      <c r="AOC10" s="5"/>
      <c r="AOD10" s="5"/>
      <c r="AOE10" s="5"/>
      <c r="AOF10" s="5"/>
      <c r="AOG10" s="5"/>
      <c r="AOH10" s="5"/>
      <c r="AOI10" s="5"/>
      <c r="AOJ10" s="5"/>
      <c r="AOK10" s="5"/>
      <c r="AOL10" s="5"/>
      <c r="AOM10" s="5"/>
      <c r="AON10" s="5"/>
      <c r="AOO10" s="5"/>
      <c r="AOP10" s="5"/>
      <c r="AOQ10" s="5"/>
      <c r="AOR10" s="5"/>
      <c r="AOS10" s="5"/>
      <c r="AOT10" s="5"/>
      <c r="AOU10" s="5"/>
      <c r="AOV10" s="5"/>
      <c r="AOW10" s="5"/>
      <c r="AOX10" s="5"/>
      <c r="AOY10" s="5"/>
      <c r="AOZ10" s="5"/>
      <c r="APA10" s="5"/>
      <c r="APB10" s="5"/>
      <c r="APC10" s="5"/>
      <c r="APD10" s="5"/>
      <c r="APE10" s="5"/>
      <c r="APF10" s="5"/>
      <c r="APG10" s="5"/>
      <c r="APH10" s="5"/>
      <c r="API10" s="5"/>
      <c r="APJ10" s="5"/>
      <c r="APK10" s="5"/>
      <c r="APL10" s="5"/>
      <c r="APM10" s="5"/>
      <c r="APN10" s="5"/>
      <c r="APO10" s="5"/>
      <c r="APP10" s="5"/>
      <c r="APQ10" s="5"/>
      <c r="APR10" s="5"/>
      <c r="APS10" s="5"/>
      <c r="APT10" s="5"/>
      <c r="APU10" s="5"/>
      <c r="APV10" s="5"/>
      <c r="APW10" s="5"/>
      <c r="APX10" s="5"/>
      <c r="APY10" s="5"/>
      <c r="APZ10" s="5"/>
      <c r="AQA10" s="5"/>
      <c r="AQB10" s="5"/>
      <c r="AQC10" s="5"/>
      <c r="AQD10" s="5"/>
      <c r="AQE10" s="5"/>
      <c r="AQF10" s="5"/>
      <c r="AQG10" s="5"/>
      <c r="AQH10" s="5"/>
      <c r="AQI10" s="5"/>
      <c r="AQJ10" s="5"/>
      <c r="AQK10" s="5"/>
      <c r="AQL10" s="5"/>
      <c r="AQM10" s="5"/>
      <c r="AQN10" s="5"/>
      <c r="AQO10" s="5"/>
      <c r="AQP10" s="5"/>
      <c r="AQQ10" s="5"/>
      <c r="AQR10" s="5"/>
      <c r="AQS10" s="5"/>
      <c r="AQT10" s="5"/>
      <c r="AQU10" s="5"/>
      <c r="AQV10" s="5"/>
      <c r="AQW10" s="5"/>
      <c r="AQX10" s="5"/>
      <c r="AQY10" s="5"/>
      <c r="AQZ10" s="5"/>
      <c r="ARA10" s="5"/>
      <c r="ARB10" s="5"/>
      <c r="ARC10" s="5"/>
      <c r="ARD10" s="5"/>
      <c r="ARE10" s="5"/>
      <c r="ARF10" s="5"/>
      <c r="ARG10" s="5"/>
      <c r="ARH10" s="5"/>
      <c r="ARI10" s="5"/>
      <c r="ARJ10" s="5"/>
      <c r="ARK10" s="5"/>
      <c r="ARL10" s="5"/>
      <c r="ARM10" s="5"/>
      <c r="ARN10" s="5"/>
      <c r="ARO10" s="5"/>
      <c r="ARP10" s="5"/>
      <c r="ARQ10" s="5"/>
      <c r="ARR10" s="5"/>
      <c r="ARS10" s="5"/>
      <c r="ART10" s="5"/>
      <c r="ARU10" s="5"/>
      <c r="ARV10" s="5"/>
      <c r="ARW10" s="5"/>
      <c r="ARX10" s="5"/>
      <c r="ARY10" s="5"/>
      <c r="ARZ10" s="5"/>
      <c r="ASA10" s="5"/>
      <c r="ASB10" s="5"/>
      <c r="ASC10" s="5"/>
      <c r="ASD10" s="5"/>
      <c r="ASE10" s="5"/>
      <c r="ASF10" s="5"/>
      <c r="ASG10" s="5"/>
      <c r="ASH10" s="5"/>
      <c r="ASI10" s="5"/>
      <c r="ASJ10" s="5"/>
      <c r="ASK10" s="5"/>
      <c r="ASL10" s="5"/>
      <c r="ASM10" s="5"/>
      <c r="ASN10" s="5"/>
      <c r="ASO10" s="5"/>
      <c r="ASP10" s="5"/>
      <c r="ASQ10" s="5"/>
      <c r="ASR10" s="5"/>
      <c r="ASS10" s="5"/>
      <c r="AST10" s="5"/>
      <c r="ASU10" s="5"/>
      <c r="ASV10" s="5"/>
      <c r="ASW10" s="5"/>
      <c r="ASX10" s="5"/>
      <c r="ASY10" s="5"/>
      <c r="ASZ10" s="5"/>
      <c r="ATA10" s="5"/>
      <c r="ATB10" s="5"/>
      <c r="ATC10" s="5"/>
      <c r="ATD10" s="5"/>
      <c r="ATE10" s="5"/>
      <c r="ATF10" s="5"/>
      <c r="ATG10" s="5"/>
      <c r="ATH10" s="5"/>
      <c r="ATI10" s="5"/>
      <c r="ATJ10" s="5"/>
      <c r="ATK10" s="5"/>
      <c r="ATL10" s="5"/>
      <c r="ATM10" s="5"/>
      <c r="ATN10" s="5"/>
      <c r="ATO10" s="5"/>
      <c r="ATP10" s="5"/>
      <c r="ATQ10" s="5"/>
      <c r="ATR10" s="5"/>
      <c r="ATS10" s="5"/>
      <c r="ATT10" s="5"/>
      <c r="ATU10" s="5"/>
      <c r="ATV10" s="5"/>
      <c r="ATW10" s="5"/>
      <c r="ATX10" s="5"/>
      <c r="ATY10" s="5"/>
      <c r="ATZ10" s="5"/>
      <c r="AUA10" s="5"/>
      <c r="AUB10" s="5"/>
      <c r="AUC10" s="5"/>
      <c r="AUD10" s="5"/>
      <c r="AUE10" s="5"/>
      <c r="AUF10" s="5"/>
      <c r="AUG10" s="5"/>
    </row>
    <row r="11" spans="3:1229" x14ac:dyDescent="0.25">
      <c r="C11" s="5"/>
      <c r="D11" s="5"/>
      <c r="E11" s="5"/>
      <c r="F11" s="5"/>
      <c r="G11" s="5"/>
      <c r="H11" s="5"/>
      <c r="I11" s="5"/>
      <c r="K11" s="5"/>
      <c r="P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c r="AJL11" s="5"/>
      <c r="AJM11" s="5"/>
      <c r="AJN11" s="5"/>
      <c r="AJO11" s="5"/>
      <c r="AJP11" s="5"/>
      <c r="AJQ11" s="5"/>
      <c r="AJR11" s="5"/>
      <c r="AJS11" s="5"/>
      <c r="AJT11" s="5"/>
      <c r="AJU11" s="5"/>
      <c r="AJV11" s="5"/>
      <c r="AJW11" s="5"/>
      <c r="AJX11" s="5"/>
      <c r="AJY11" s="5"/>
      <c r="AJZ11" s="5"/>
      <c r="AKA11" s="5"/>
      <c r="AKB11" s="5"/>
      <c r="AKC11" s="5"/>
      <c r="AKD11" s="5"/>
      <c r="AKE11" s="5"/>
      <c r="AKF11" s="5"/>
      <c r="AKG11" s="5"/>
      <c r="AKH11" s="5"/>
      <c r="AKI11" s="5"/>
      <c r="AKJ11" s="5"/>
      <c r="AKK11" s="5"/>
      <c r="AKL11" s="5"/>
      <c r="AKM11" s="5"/>
      <c r="AKN11" s="5"/>
      <c r="AKO11" s="5"/>
      <c r="AKP11" s="5"/>
      <c r="AKQ11" s="5"/>
      <c r="AKR11" s="5"/>
      <c r="AKS11" s="5"/>
      <c r="AKT11" s="5"/>
      <c r="AKU11" s="5"/>
      <c r="AKV11" s="5"/>
      <c r="AKW11" s="5"/>
      <c r="AKX11" s="5"/>
      <c r="AKY11" s="5"/>
      <c r="AKZ11" s="5"/>
      <c r="ALA11" s="5"/>
      <c r="ALB11" s="5"/>
      <c r="ALC11" s="5"/>
      <c r="ALD11" s="5"/>
      <c r="ALE11" s="5"/>
      <c r="ALF11" s="5"/>
      <c r="ALG11" s="5"/>
      <c r="ALH11" s="5"/>
      <c r="ALI11" s="5"/>
      <c r="ALJ11" s="5"/>
      <c r="ALK11" s="5"/>
      <c r="ALL11" s="5"/>
      <c r="ALM11" s="5"/>
      <c r="ALN11" s="5"/>
      <c r="ALO11" s="5"/>
      <c r="ALP11" s="5"/>
      <c r="ALQ11" s="5"/>
      <c r="ALR11" s="5"/>
      <c r="ALS11" s="5"/>
      <c r="ALT11" s="5"/>
      <c r="ALU11" s="5"/>
      <c r="ALV11" s="5"/>
      <c r="ALW11" s="5"/>
      <c r="ALX11" s="5"/>
      <c r="ALY11" s="5"/>
      <c r="ALZ11" s="5"/>
      <c r="AMA11" s="5"/>
      <c r="AMB11" s="5"/>
      <c r="AMC11" s="5"/>
      <c r="AMD11" s="5"/>
      <c r="AME11" s="5"/>
      <c r="AMF11" s="5"/>
      <c r="AMG11" s="5"/>
      <c r="AMH11" s="5"/>
      <c r="AMI11" s="5"/>
      <c r="AMJ11" s="5"/>
      <c r="AMK11" s="5"/>
      <c r="AML11" s="5"/>
      <c r="AMM11" s="5"/>
      <c r="AMN11" s="5"/>
      <c r="AMO11" s="5"/>
      <c r="AMP11" s="5"/>
      <c r="AMQ11" s="5"/>
      <c r="AMR11" s="5"/>
      <c r="AMS11" s="5"/>
      <c r="AMT11" s="5"/>
      <c r="AMU11" s="5"/>
      <c r="AMV11" s="5"/>
      <c r="AMW11" s="5"/>
      <c r="AMX11" s="5"/>
      <c r="AMY11" s="5"/>
      <c r="AMZ11" s="5"/>
      <c r="ANA11" s="5"/>
      <c r="ANB11" s="5"/>
      <c r="ANC11" s="5"/>
      <c r="AND11" s="5"/>
      <c r="ANE11" s="5"/>
      <c r="ANF11" s="5"/>
      <c r="ANG11" s="5"/>
      <c r="ANH11" s="5"/>
      <c r="ANI11" s="5"/>
      <c r="ANJ11" s="5"/>
      <c r="ANK11" s="5"/>
      <c r="ANL11" s="5"/>
      <c r="ANM11" s="5"/>
      <c r="ANN11" s="5"/>
      <c r="ANO11" s="5"/>
      <c r="ANP11" s="5"/>
      <c r="ANQ11" s="5"/>
      <c r="ANR11" s="5"/>
      <c r="ANS11" s="5"/>
      <c r="ANT11" s="5"/>
      <c r="ANU11" s="5"/>
      <c r="ANV11" s="5"/>
      <c r="ANW11" s="5"/>
      <c r="ANX11" s="5"/>
      <c r="ANY11" s="5"/>
      <c r="ANZ11" s="5"/>
      <c r="AOA11" s="5"/>
      <c r="AOB11" s="5"/>
      <c r="AOC11" s="5"/>
      <c r="AOD11" s="5"/>
      <c r="AOE11" s="5"/>
      <c r="AOF11" s="5"/>
      <c r="AOG11" s="5"/>
      <c r="AOH11" s="5"/>
      <c r="AOI11" s="5"/>
      <c r="AOJ11" s="5"/>
      <c r="AOK11" s="5"/>
      <c r="AOL11" s="5"/>
      <c r="AOM11" s="5"/>
      <c r="AON11" s="5"/>
      <c r="AOO11" s="5"/>
      <c r="AOP11" s="5"/>
      <c r="AOQ11" s="5"/>
      <c r="AOR11" s="5"/>
      <c r="AOS11" s="5"/>
      <c r="AOT11" s="5"/>
      <c r="AOU11" s="5"/>
      <c r="AOV11" s="5"/>
      <c r="AOW11" s="5"/>
      <c r="AOX11" s="5"/>
      <c r="AOY11" s="5"/>
      <c r="AOZ11" s="5"/>
      <c r="APA11" s="5"/>
      <c r="APB11" s="5"/>
      <c r="APC11" s="5"/>
      <c r="APD11" s="5"/>
      <c r="APE11" s="5"/>
      <c r="APF11" s="5"/>
      <c r="APG11" s="5"/>
      <c r="APH11" s="5"/>
      <c r="API11" s="5"/>
      <c r="APJ11" s="5"/>
      <c r="APK11" s="5"/>
      <c r="APL11" s="5"/>
      <c r="APM11" s="5"/>
      <c r="APN11" s="5"/>
      <c r="APO11" s="5"/>
      <c r="APP11" s="5"/>
      <c r="APQ11" s="5"/>
      <c r="APR11" s="5"/>
      <c r="APS11" s="5"/>
      <c r="APT11" s="5"/>
      <c r="APU11" s="5"/>
      <c r="APV11" s="5"/>
      <c r="APW11" s="5"/>
      <c r="APX11" s="5"/>
      <c r="APY11" s="5"/>
      <c r="APZ11" s="5"/>
      <c r="AQA11" s="5"/>
      <c r="AQB11" s="5"/>
      <c r="AQC11" s="5"/>
      <c r="AQD11" s="5"/>
      <c r="AQE11" s="5"/>
      <c r="AQF11" s="5"/>
      <c r="AQG11" s="5"/>
      <c r="AQH11" s="5"/>
      <c r="AQI11" s="5"/>
      <c r="AQJ11" s="5"/>
      <c r="AQK11" s="5"/>
      <c r="AQL11" s="5"/>
      <c r="AQM11" s="5"/>
      <c r="AQN11" s="5"/>
      <c r="AQO11" s="5"/>
      <c r="AQP11" s="5"/>
      <c r="AQQ11" s="5"/>
      <c r="AQR11" s="5"/>
      <c r="AQS11" s="5"/>
      <c r="AQT11" s="5"/>
      <c r="AQU11" s="5"/>
      <c r="AQV11" s="5"/>
      <c r="AQW11" s="5"/>
      <c r="AQX11" s="5"/>
      <c r="AQY11" s="5"/>
      <c r="AQZ11" s="5"/>
      <c r="ARA11" s="5"/>
      <c r="ARB11" s="5"/>
      <c r="ARC11" s="5"/>
      <c r="ARD11" s="5"/>
      <c r="ARE11" s="5"/>
      <c r="ARF11" s="5"/>
      <c r="ARG11" s="5"/>
      <c r="ARH11" s="5"/>
      <c r="ARI11" s="5"/>
      <c r="ARJ11" s="5"/>
      <c r="ARK11" s="5"/>
      <c r="ARL11" s="5"/>
      <c r="ARM11" s="5"/>
      <c r="ARN11" s="5"/>
      <c r="ARO11" s="5"/>
      <c r="ARP11" s="5"/>
      <c r="ARQ11" s="5"/>
      <c r="ARR11" s="5"/>
      <c r="ARS11" s="5"/>
      <c r="ART11" s="5"/>
      <c r="ARU11" s="5"/>
      <c r="ARV11" s="5"/>
      <c r="ARW11" s="5"/>
      <c r="ARX11" s="5"/>
      <c r="ARY11" s="5"/>
      <c r="ARZ11" s="5"/>
      <c r="ASA11" s="5"/>
      <c r="ASB11" s="5"/>
      <c r="ASC11" s="5"/>
      <c r="ASD11" s="5"/>
      <c r="ASE11" s="5"/>
      <c r="ASF11" s="5"/>
      <c r="ASG11" s="5"/>
      <c r="ASH11" s="5"/>
      <c r="ASI11" s="5"/>
      <c r="ASJ11" s="5"/>
      <c r="ASK11" s="5"/>
      <c r="ASL11" s="5"/>
      <c r="ASM11" s="5"/>
      <c r="ASN11" s="5"/>
      <c r="ASO11" s="5"/>
      <c r="ASP11" s="5"/>
      <c r="ASQ11" s="5"/>
      <c r="ASR11" s="5"/>
      <c r="ASS11" s="5"/>
      <c r="AST11" s="5"/>
      <c r="ASU11" s="5"/>
      <c r="ASV11" s="5"/>
      <c r="ASW11" s="5"/>
      <c r="ASX11" s="5"/>
      <c r="ASY11" s="5"/>
      <c r="ASZ11" s="5"/>
      <c r="ATA11" s="5"/>
      <c r="ATB11" s="5"/>
      <c r="ATC11" s="5"/>
      <c r="ATD11" s="5"/>
      <c r="ATE11" s="5"/>
      <c r="ATF11" s="5"/>
      <c r="ATG11" s="5"/>
      <c r="ATH11" s="5"/>
      <c r="ATI11" s="5"/>
      <c r="ATJ11" s="5"/>
      <c r="ATK11" s="5"/>
      <c r="ATL11" s="5"/>
      <c r="ATM11" s="5"/>
      <c r="ATN11" s="5"/>
      <c r="ATO11" s="5"/>
      <c r="ATP11" s="5"/>
      <c r="ATQ11" s="5"/>
      <c r="ATR11" s="5"/>
      <c r="ATS11" s="5"/>
      <c r="ATT11" s="5"/>
      <c r="ATU11" s="5"/>
      <c r="ATV11" s="5"/>
      <c r="ATW11" s="5"/>
      <c r="ATX11" s="5"/>
      <c r="ATY11" s="5"/>
      <c r="ATZ11" s="5"/>
      <c r="AUA11" s="5"/>
      <c r="AUB11" s="5"/>
      <c r="AUC11" s="5"/>
      <c r="AUD11" s="5"/>
      <c r="AUE11" s="5"/>
      <c r="AUF11" s="5"/>
      <c r="AUG11" s="5"/>
    </row>
    <row r="12" spans="3:1229" x14ac:dyDescent="0.25">
      <c r="C12" s="5"/>
      <c r="D12" s="5"/>
      <c r="E12" s="5"/>
      <c r="F12" s="5"/>
      <c r="G12" s="5"/>
      <c r="H12" s="5"/>
      <c r="I12" s="5"/>
      <c r="K12" s="5"/>
      <c r="P12" s="5"/>
      <c r="AD12" s="5"/>
    </row>
    <row r="13" spans="3:1229" x14ac:dyDescent="0.25">
      <c r="C13" s="5"/>
      <c r="D13" s="5"/>
      <c r="E13" s="5"/>
      <c r="F13" s="5"/>
      <c r="G13" s="5"/>
      <c r="H13" s="5"/>
      <c r="I13" s="5"/>
      <c r="K13" s="5"/>
      <c r="P13" s="5"/>
      <c r="AD13" s="5"/>
    </row>
    <row r="14" spans="3:1229" x14ac:dyDescent="0.25">
      <c r="C14" s="5"/>
      <c r="D14" s="5"/>
      <c r="E14" s="5"/>
      <c r="F14" s="5"/>
      <c r="G14" s="5"/>
      <c r="H14" s="5"/>
      <c r="I14" s="5"/>
      <c r="K14" s="5"/>
      <c r="P14" s="5"/>
      <c r="AD14" s="5"/>
      <c r="AF14" s="5"/>
      <c r="AG14" s="5"/>
    </row>
    <row r="15" spans="3:1229" x14ac:dyDescent="0.25">
      <c r="C15" s="5"/>
      <c r="D15" s="5"/>
      <c r="E15" s="5"/>
      <c r="F15" s="5"/>
      <c r="G15" s="5"/>
      <c r="H15" s="5"/>
      <c r="I15" s="5"/>
      <c r="K15" s="5"/>
      <c r="P15" s="5"/>
      <c r="AD15" s="5"/>
      <c r="AF15" s="5"/>
      <c r="AG15" s="5"/>
      <c r="AN15" s="5"/>
    </row>
    <row r="16" spans="3:1229" x14ac:dyDescent="0.25">
      <c r="C16" s="5"/>
      <c r="D16" s="5"/>
      <c r="E16" s="5"/>
      <c r="F16" s="5"/>
      <c r="G16" s="5"/>
      <c r="H16" s="5"/>
      <c r="I16" s="5"/>
      <c r="K16" s="5"/>
      <c r="P16" s="5"/>
      <c r="AD16" s="5"/>
      <c r="AF16" s="5"/>
      <c r="AG16" s="5"/>
      <c r="AN16" s="5"/>
    </row>
    <row r="17" spans="3:40" x14ac:dyDescent="0.25">
      <c r="C17" s="5"/>
      <c r="D17" s="5"/>
      <c r="E17" s="5"/>
      <c r="F17" s="5"/>
      <c r="G17" s="5"/>
      <c r="H17" s="5"/>
      <c r="I17" s="5"/>
      <c r="K17" s="5"/>
      <c r="P17" s="5"/>
      <c r="AD17" s="5"/>
      <c r="AF17" s="5"/>
      <c r="AG17" s="5"/>
      <c r="AN17" s="5"/>
    </row>
    <row r="18" spans="3:40" x14ac:dyDescent="0.25">
      <c r="C18" s="5"/>
      <c r="D18" s="5"/>
      <c r="E18" s="5"/>
      <c r="F18" s="5"/>
      <c r="G18" s="5"/>
      <c r="H18" s="5"/>
      <c r="I18" s="5"/>
      <c r="K18" s="5"/>
      <c r="P18" s="5"/>
      <c r="AD18" s="5"/>
      <c r="AF18" s="5"/>
      <c r="AG18" s="5"/>
      <c r="AN18" s="5"/>
    </row>
    <row r="19" spans="3:40" x14ac:dyDescent="0.25">
      <c r="C19" s="5"/>
      <c r="D19" s="5"/>
      <c r="E19" s="5"/>
      <c r="F19" s="5"/>
      <c r="G19" s="5"/>
      <c r="H19" s="5"/>
      <c r="I19" s="5"/>
      <c r="K19" s="5"/>
      <c r="P19" s="5"/>
      <c r="AD19" s="5"/>
      <c r="AG19" s="5"/>
    </row>
    <row r="20" spans="3:40" x14ac:dyDescent="0.25">
      <c r="C20" s="5"/>
      <c r="D20" s="5"/>
      <c r="E20" s="5"/>
      <c r="F20" s="5"/>
      <c r="G20" s="5"/>
      <c r="H20" s="5"/>
      <c r="I20" s="5"/>
      <c r="K20" s="5"/>
      <c r="P20" s="5"/>
      <c r="AG20" s="5"/>
    </row>
    <row r="21" spans="3:40" x14ac:dyDescent="0.25">
      <c r="C21" s="5"/>
      <c r="D21" s="5"/>
      <c r="E21" s="5"/>
      <c r="F21" s="5"/>
      <c r="G21" s="5"/>
      <c r="H21" s="5"/>
      <c r="I21" s="5"/>
      <c r="K21" s="5"/>
      <c r="P21" s="5"/>
      <c r="AG21" s="5"/>
    </row>
    <row r="22" spans="3:40" x14ac:dyDescent="0.25">
      <c r="C22" s="5"/>
      <c r="D22" s="5"/>
      <c r="E22" s="5"/>
      <c r="F22" s="5"/>
      <c r="G22" s="5"/>
      <c r="H22" s="5"/>
      <c r="I22" s="5"/>
      <c r="K22" s="5"/>
      <c r="P22" s="5"/>
    </row>
    <row r="23" spans="3:40" x14ac:dyDescent="0.25">
      <c r="C23" s="5"/>
      <c r="D23" s="5"/>
      <c r="E23" s="5"/>
      <c r="F23" s="5"/>
      <c r="G23" s="5"/>
      <c r="H23" s="5"/>
      <c r="I23" s="5"/>
      <c r="K23" s="5"/>
      <c r="P23" s="5"/>
    </row>
    <row r="24" spans="3:40" x14ac:dyDescent="0.25">
      <c r="C24" s="5"/>
      <c r="D24" s="5"/>
      <c r="E24" s="5"/>
      <c r="F24" s="5"/>
      <c r="G24" s="5"/>
      <c r="H24" s="5"/>
      <c r="I24" s="5"/>
      <c r="K24" s="5"/>
      <c r="P24" s="5"/>
    </row>
    <row r="25" spans="3:40" x14ac:dyDescent="0.25">
      <c r="C25" s="5"/>
      <c r="D25" s="5"/>
      <c r="E25" s="5"/>
      <c r="F25" s="5"/>
      <c r="G25" s="5"/>
      <c r="H25" s="5"/>
      <c r="I25" s="5"/>
      <c r="K25" s="5"/>
      <c r="P25" s="5"/>
    </row>
    <row r="26" spans="3:40" x14ac:dyDescent="0.25">
      <c r="C26" s="5"/>
      <c r="D26" s="5"/>
      <c r="E26" s="5"/>
      <c r="F26" s="5"/>
      <c r="G26" s="5"/>
      <c r="H26" s="5"/>
      <c r="I26" s="5"/>
      <c r="K26" s="5"/>
      <c r="P26" s="5"/>
    </row>
    <row r="27" spans="3:40" x14ac:dyDescent="0.25">
      <c r="C27" s="5"/>
      <c r="D27" s="5"/>
      <c r="E27" s="5"/>
      <c r="F27" s="5"/>
      <c r="G27" s="5"/>
      <c r="H27" s="5"/>
      <c r="I27" s="5"/>
      <c r="K27" s="5"/>
      <c r="P27" s="5"/>
    </row>
    <row r="28" spans="3:40" x14ac:dyDescent="0.25">
      <c r="C28" s="5"/>
      <c r="D28" s="5"/>
      <c r="E28" s="5"/>
      <c r="F28" s="5"/>
      <c r="G28" s="5"/>
      <c r="H28" s="5"/>
      <c r="I28" s="5"/>
      <c r="K28" s="5"/>
      <c r="P28" s="5"/>
    </row>
    <row r="29" spans="3:40" x14ac:dyDescent="0.25">
      <c r="C29" s="5"/>
      <c r="D29" s="5"/>
      <c r="E29" s="5"/>
      <c r="F29" s="5"/>
      <c r="G29" s="5"/>
      <c r="H29" s="5"/>
      <c r="I29" s="5"/>
      <c r="K29" s="5"/>
      <c r="P29" s="5"/>
    </row>
    <row r="30" spans="3:40" x14ac:dyDescent="0.25">
      <c r="C30" s="5"/>
      <c r="D30" s="5"/>
      <c r="E30" s="5"/>
      <c r="F30" s="5"/>
      <c r="G30" s="5"/>
      <c r="H30" s="5"/>
      <c r="I30" s="5"/>
      <c r="K30" s="5"/>
      <c r="P30" s="5"/>
    </row>
    <row r="31" spans="3:40" x14ac:dyDescent="0.25">
      <c r="C31" s="5"/>
      <c r="D31" s="5"/>
      <c r="E31" s="5"/>
      <c r="F31" s="5"/>
      <c r="G31" s="5"/>
      <c r="H31" s="5"/>
      <c r="I31" s="5"/>
      <c r="K31" s="5"/>
      <c r="P31" s="5"/>
    </row>
    <row r="32" spans="3:40" x14ac:dyDescent="0.25">
      <c r="C32" s="5"/>
      <c r="D32" s="5"/>
      <c r="E32" s="5"/>
      <c r="F32" s="5"/>
      <c r="G32" s="5"/>
      <c r="H32" s="5"/>
      <c r="I32" s="5"/>
      <c r="K32" s="5"/>
      <c r="P32" s="5"/>
    </row>
    <row r="33" spans="3:16" x14ac:dyDescent="0.25">
      <c r="C33" s="5"/>
      <c r="D33" s="5"/>
      <c r="E33" s="5"/>
      <c r="F33" s="5"/>
      <c r="G33" s="5"/>
      <c r="H33" s="5"/>
      <c r="I33" s="5"/>
      <c r="K33" s="5"/>
      <c r="P33" s="5"/>
    </row>
    <row r="34" spans="3:16" x14ac:dyDescent="0.25">
      <c r="C34" s="5"/>
      <c r="D34" s="5"/>
      <c r="E34" s="5"/>
      <c r="F34" s="5"/>
      <c r="G34" s="5"/>
      <c r="H34" s="5"/>
      <c r="I34" s="5"/>
      <c r="K34" s="5"/>
      <c r="P34" s="5"/>
    </row>
    <row r="35" spans="3:16" x14ac:dyDescent="0.25">
      <c r="C35" s="5"/>
      <c r="D35" s="5"/>
      <c r="E35" s="5"/>
      <c r="F35" s="5"/>
      <c r="G35" s="5"/>
      <c r="H35" s="5"/>
      <c r="I35" s="5"/>
      <c r="K35" s="5"/>
      <c r="P35" s="5"/>
    </row>
    <row r="36" spans="3:16" x14ac:dyDescent="0.25">
      <c r="C36" s="5"/>
      <c r="D36" s="5"/>
      <c r="E36" s="5"/>
      <c r="F36" s="5"/>
      <c r="G36" s="5"/>
      <c r="H36" s="5"/>
      <c r="I36" s="5"/>
      <c r="K36" s="5"/>
      <c r="P36" s="5"/>
    </row>
    <row r="37" spans="3:16" x14ac:dyDescent="0.25">
      <c r="C37" s="5"/>
      <c r="D37" s="5"/>
      <c r="E37" s="5"/>
      <c r="F37" s="5"/>
      <c r="G37" s="5"/>
      <c r="H37" s="5"/>
      <c r="I37" s="5"/>
      <c r="K37" s="5"/>
      <c r="P37" s="5"/>
    </row>
    <row r="38" spans="3:16" x14ac:dyDescent="0.25">
      <c r="C38" s="5"/>
      <c r="D38" s="5"/>
      <c r="E38" s="5"/>
      <c r="F38" s="5"/>
      <c r="G38" s="5"/>
      <c r="H38" s="5"/>
      <c r="I38" s="5"/>
      <c r="K38" s="5"/>
      <c r="P38" s="5"/>
    </row>
    <row r="39" spans="3:16" x14ac:dyDescent="0.25">
      <c r="C39" s="5"/>
      <c r="D39" s="5"/>
      <c r="E39" s="5"/>
      <c r="F39" s="5"/>
      <c r="G39" s="5"/>
      <c r="H39" s="5"/>
      <c r="I39" s="5"/>
      <c r="K39" s="5"/>
      <c r="P39" s="5"/>
    </row>
    <row r="40" spans="3:16" x14ac:dyDescent="0.25">
      <c r="C40" s="5"/>
      <c r="D40" s="5"/>
      <c r="E40" s="5"/>
      <c r="F40" s="5"/>
      <c r="G40" s="5"/>
      <c r="H40" s="5"/>
      <c r="I40" s="5"/>
      <c r="K40" s="5"/>
      <c r="P40" s="5"/>
    </row>
    <row r="41" spans="3:16" x14ac:dyDescent="0.25">
      <c r="C41" s="5"/>
      <c r="D41" s="5"/>
      <c r="E41" s="5"/>
      <c r="F41" s="5"/>
      <c r="G41" s="5"/>
      <c r="H41" s="5"/>
      <c r="I41" s="5"/>
      <c r="K41" s="5"/>
      <c r="P41" s="5"/>
    </row>
    <row r="42" spans="3:16" x14ac:dyDescent="0.25">
      <c r="C42" s="5"/>
      <c r="D42" s="5"/>
      <c r="E42" s="5"/>
      <c r="F42" s="5"/>
      <c r="G42" s="5"/>
      <c r="H42" s="5"/>
      <c r="I42" s="5"/>
      <c r="K42" s="5"/>
      <c r="P42" s="5"/>
    </row>
    <row r="43" spans="3:16" x14ac:dyDescent="0.25">
      <c r="C43" s="5"/>
      <c r="D43" s="5"/>
      <c r="E43" s="5"/>
      <c r="F43" s="5"/>
      <c r="G43" s="5"/>
      <c r="H43" s="5"/>
      <c r="I43" s="5"/>
      <c r="K43" s="5"/>
      <c r="P43" s="5"/>
    </row>
    <row r="44" spans="3:16" x14ac:dyDescent="0.25">
      <c r="C44" s="5"/>
      <c r="D44" s="5"/>
      <c r="E44" s="5"/>
      <c r="F44" s="5"/>
      <c r="G44" s="5"/>
      <c r="H44" s="5"/>
      <c r="I44" s="5"/>
      <c r="K44" s="5"/>
      <c r="P44" s="5"/>
    </row>
    <row r="45" spans="3:16" x14ac:dyDescent="0.25">
      <c r="C45" s="5"/>
      <c r="D45" s="5"/>
      <c r="E45" s="5"/>
      <c r="F45" s="5"/>
      <c r="G45" s="5"/>
      <c r="H45" s="5"/>
      <c r="I45" s="5"/>
      <c r="K45" s="5"/>
      <c r="P45" s="5"/>
    </row>
    <row r="46" spans="3:16" x14ac:dyDescent="0.25">
      <c r="C46" s="5"/>
      <c r="D46" s="5"/>
      <c r="E46" s="5"/>
      <c r="F46" s="5"/>
      <c r="G46" s="5"/>
      <c r="H46" s="5"/>
      <c r="I46" s="5"/>
      <c r="K46" s="5"/>
      <c r="P46" s="5"/>
    </row>
    <row r="47" spans="3:16" x14ac:dyDescent="0.25">
      <c r="C47" s="5"/>
      <c r="D47" s="5"/>
      <c r="E47" s="5"/>
      <c r="F47" s="5"/>
      <c r="G47" s="5"/>
      <c r="H47" s="5"/>
      <c r="I47" s="5"/>
      <c r="K47" s="5"/>
      <c r="P47" s="5"/>
    </row>
    <row r="48" spans="3:16" x14ac:dyDescent="0.25">
      <c r="C48" s="5"/>
      <c r="D48" s="5"/>
      <c r="E48" s="5"/>
      <c r="F48" s="5"/>
      <c r="G48" s="5"/>
      <c r="H48" s="5"/>
      <c r="I48" s="5"/>
      <c r="K48" s="5"/>
      <c r="P48" s="5"/>
    </row>
    <row r="49" spans="3:16" x14ac:dyDescent="0.25">
      <c r="C49" s="5"/>
      <c r="D49" s="5"/>
      <c r="E49" s="5"/>
      <c r="F49" s="5"/>
      <c r="G49" s="5"/>
      <c r="H49" s="5"/>
      <c r="I49" s="5"/>
      <c r="K49" s="5"/>
      <c r="P49" s="5"/>
    </row>
    <row r="50" spans="3:16" x14ac:dyDescent="0.25">
      <c r="C50" s="5"/>
      <c r="D50" s="5"/>
      <c r="E50" s="5"/>
      <c r="F50" s="5"/>
      <c r="G50" s="5"/>
      <c r="H50" s="5"/>
      <c r="I50" s="5"/>
      <c r="K50" s="5"/>
      <c r="P50" s="5"/>
    </row>
    <row r="51" spans="3:16" x14ac:dyDescent="0.25">
      <c r="C51" s="5"/>
      <c r="D51" s="5"/>
      <c r="E51" s="5"/>
      <c r="F51" s="5"/>
      <c r="G51" s="5"/>
      <c r="H51" s="5"/>
    </row>
    <row r="52" spans="3:16" x14ac:dyDescent="0.25">
      <c r="C52" s="5"/>
      <c r="D52" s="5"/>
      <c r="E52" s="5"/>
      <c r="F52" s="5"/>
      <c r="G52" s="5"/>
      <c r="H52" s="5"/>
    </row>
    <row r="53" spans="3:16" x14ac:dyDescent="0.25">
      <c r="C53" s="5"/>
      <c r="D53" s="5"/>
      <c r="E53" s="5"/>
      <c r="F53" s="5"/>
      <c r="G53" s="5"/>
      <c r="H53" s="5"/>
    </row>
    <row r="54" spans="3:16" x14ac:dyDescent="0.25">
      <c r="C54" s="5"/>
      <c r="D54" s="5"/>
      <c r="E54" s="5"/>
      <c r="F54" s="5"/>
      <c r="G54" s="5"/>
      <c r="H54" s="5"/>
    </row>
    <row r="55" spans="3:16" x14ac:dyDescent="0.25">
      <c r="C55" s="5"/>
      <c r="D55" s="5"/>
      <c r="E55" s="5"/>
      <c r="F55" s="5"/>
      <c r="G55" s="5"/>
      <c r="H55" s="5"/>
    </row>
    <row r="56" spans="3:16" x14ac:dyDescent="0.25">
      <c r="C56" s="5"/>
      <c r="D56" s="5"/>
      <c r="E56" s="5"/>
      <c r="F56" s="5"/>
      <c r="G56" s="5"/>
      <c r="H56" s="5"/>
    </row>
    <row r="57" spans="3:16" x14ac:dyDescent="0.25">
      <c r="C57" s="5"/>
      <c r="D57" s="5"/>
      <c r="E57" s="5"/>
      <c r="F57" s="5"/>
      <c r="G57" s="5"/>
      <c r="H57" s="5"/>
    </row>
    <row r="58" spans="3:16" x14ac:dyDescent="0.25">
      <c r="C58" s="5"/>
      <c r="D58" s="5"/>
      <c r="E58" s="5"/>
      <c r="F58" s="5"/>
      <c r="G58" s="5"/>
      <c r="H58" s="5"/>
    </row>
    <row r="59" spans="3:16" x14ac:dyDescent="0.25">
      <c r="C59" s="5"/>
      <c r="D59" s="5"/>
      <c r="E59" s="5"/>
      <c r="F59" s="5"/>
      <c r="G59" s="5"/>
      <c r="H59" s="5"/>
    </row>
    <row r="60" spans="3:16" x14ac:dyDescent="0.25">
      <c r="C60" s="5"/>
      <c r="D60" s="5"/>
      <c r="E60" s="5"/>
      <c r="F60" s="5"/>
      <c r="G60" s="5"/>
      <c r="H60" s="5"/>
    </row>
    <row r="61" spans="3:16" x14ac:dyDescent="0.25">
      <c r="C61" s="5"/>
      <c r="D61" s="5"/>
      <c r="E61" s="5"/>
      <c r="F61" s="5"/>
      <c r="G61" s="5"/>
      <c r="H61" s="5"/>
    </row>
    <row r="62" spans="3:16" x14ac:dyDescent="0.25">
      <c r="C62" s="5"/>
      <c r="D62" s="5"/>
      <c r="E62" s="5"/>
      <c r="F62" s="5"/>
      <c r="G62" s="5"/>
      <c r="H62" s="5"/>
    </row>
    <row r="63" spans="3:16" x14ac:dyDescent="0.25">
      <c r="C63" s="5"/>
      <c r="D63" s="5"/>
      <c r="E63" s="5"/>
      <c r="F63" s="5"/>
      <c r="G63" s="5"/>
      <c r="H63" s="5"/>
    </row>
    <row r="64" spans="3:16" x14ac:dyDescent="0.25">
      <c r="C64" s="5"/>
      <c r="D64" s="5"/>
      <c r="E64" s="5"/>
      <c r="F64" s="5"/>
      <c r="G64" s="5"/>
      <c r="H64" s="5"/>
    </row>
    <row r="65" spans="3:8" x14ac:dyDescent="0.25">
      <c r="C65" s="5"/>
      <c r="D65" s="5"/>
      <c r="E65" s="5"/>
      <c r="F65" s="5"/>
      <c r="G65" s="5"/>
      <c r="H65" s="5"/>
    </row>
    <row r="66" spans="3:8" x14ac:dyDescent="0.25">
      <c r="C66" s="5"/>
      <c r="D66" s="5"/>
      <c r="E66" s="5"/>
      <c r="F66" s="5"/>
      <c r="G66" s="5"/>
      <c r="H66" s="5"/>
    </row>
    <row r="67" spans="3:8" x14ac:dyDescent="0.25">
      <c r="C67" s="5"/>
      <c r="D67" s="5"/>
      <c r="E67" s="5"/>
      <c r="F67" s="5"/>
      <c r="G67" s="5"/>
      <c r="H67" s="5"/>
    </row>
    <row r="68" spans="3:8" x14ac:dyDescent="0.25">
      <c r="C68" s="5"/>
      <c r="D68" s="5"/>
      <c r="E68" s="5"/>
      <c r="F68" s="5"/>
      <c r="G68" s="5"/>
      <c r="H68" s="5"/>
    </row>
    <row r="69" spans="3:8" x14ac:dyDescent="0.25">
      <c r="C69" s="5"/>
      <c r="D69" s="5"/>
      <c r="E69" s="5"/>
      <c r="F69" s="5"/>
      <c r="G69" s="5"/>
      <c r="H69" s="5"/>
    </row>
    <row r="70" spans="3:8" x14ac:dyDescent="0.25">
      <c r="C70" s="5"/>
      <c r="D70" s="5"/>
      <c r="E70" s="5"/>
      <c r="F70" s="5"/>
      <c r="G70" s="5"/>
      <c r="H70" s="5"/>
    </row>
    <row r="71" spans="3:8" x14ac:dyDescent="0.25">
      <c r="C71" s="5"/>
      <c r="D71" s="5"/>
      <c r="E71" s="5"/>
      <c r="F71" s="5"/>
      <c r="G71" s="5"/>
      <c r="H71" s="5"/>
    </row>
    <row r="72" spans="3:8" x14ac:dyDescent="0.25">
      <c r="C72" s="5"/>
      <c r="D72" s="5"/>
      <c r="E72" s="5"/>
      <c r="F72" s="5"/>
      <c r="G72" s="5"/>
      <c r="H72" s="5"/>
    </row>
    <row r="73" spans="3:8" x14ac:dyDescent="0.25">
      <c r="C73" s="5"/>
      <c r="D73" s="5"/>
      <c r="E73" s="5"/>
      <c r="F73" s="5"/>
      <c r="G73" s="5"/>
      <c r="H73" s="5"/>
    </row>
    <row r="74" spans="3:8" x14ac:dyDescent="0.25">
      <c r="C74" s="5"/>
      <c r="D74" s="5"/>
      <c r="E74" s="5"/>
      <c r="F74" s="5"/>
      <c r="G74" s="5"/>
      <c r="H74" s="5"/>
    </row>
    <row r="75" spans="3:8" x14ac:dyDescent="0.25">
      <c r="C75" s="5"/>
      <c r="D75" s="5"/>
      <c r="E75" s="5"/>
      <c r="F75" s="5"/>
      <c r="G75" s="5"/>
      <c r="H75" s="5"/>
    </row>
    <row r="76" spans="3:8" x14ac:dyDescent="0.25">
      <c r="C76" s="5"/>
      <c r="D76" s="5"/>
      <c r="E76" s="5"/>
      <c r="F76" s="5"/>
      <c r="G76" s="5"/>
      <c r="H76" s="5"/>
    </row>
    <row r="77" spans="3:8" x14ac:dyDescent="0.25">
      <c r="C77" s="5"/>
      <c r="D77" s="5"/>
      <c r="E77" s="5"/>
      <c r="F77" s="5"/>
      <c r="G77" s="5"/>
      <c r="H77" s="5"/>
    </row>
    <row r="78" spans="3:8" x14ac:dyDescent="0.25">
      <c r="C78" s="5"/>
      <c r="D78" s="5"/>
      <c r="E78" s="5"/>
      <c r="F78" s="5"/>
      <c r="G78" s="5"/>
      <c r="H78" s="5"/>
    </row>
    <row r="79" spans="3:8" x14ac:dyDescent="0.25">
      <c r="C79" s="5"/>
      <c r="D79" s="5"/>
      <c r="E79" s="5"/>
      <c r="F79" s="5"/>
      <c r="G79" s="5"/>
      <c r="H79" s="5"/>
    </row>
    <row r="80" spans="3:8" x14ac:dyDescent="0.25">
      <c r="C80" s="5"/>
      <c r="D80" s="5"/>
      <c r="E80" s="5"/>
      <c r="F80" s="5"/>
      <c r="G80" s="5"/>
      <c r="H80" s="5"/>
    </row>
    <row r="81" spans="3:8" x14ac:dyDescent="0.25">
      <c r="C81" s="5"/>
      <c r="D81" s="5"/>
      <c r="E81" s="5"/>
      <c r="F81" s="5"/>
      <c r="G81" s="5"/>
      <c r="H81" s="5"/>
    </row>
    <row r="82" spans="3:8" x14ac:dyDescent="0.25">
      <c r="C82" s="5"/>
      <c r="D82" s="5"/>
      <c r="E82" s="5"/>
      <c r="F82" s="5"/>
      <c r="G82" s="5"/>
      <c r="H82" s="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M89"/>
  <sheetViews>
    <sheetView workbookViewId="0">
      <selection activeCell="O88" sqref="O88:S88"/>
    </sheetView>
  </sheetViews>
  <sheetFormatPr defaultRowHeight="15" x14ac:dyDescent="0.25"/>
  <cols>
    <col min="5" max="6" width="9.140625" style="5"/>
    <col min="9" max="9" width="76.7109375" customWidth="1"/>
  </cols>
  <sheetData>
    <row r="1" spans="1:1209" s="5" customFormat="1" ht="15.75" thickBot="1" x14ac:dyDescent="0.3"/>
    <row r="2" spans="1:1209" ht="15.75" thickBot="1" x14ac:dyDescent="0.3">
      <c r="G2" s="51"/>
      <c r="H2" s="52"/>
      <c r="I2" s="52"/>
      <c r="J2" s="52" t="s">
        <v>0</v>
      </c>
      <c r="K2" s="52" t="s">
        <v>0</v>
      </c>
      <c r="L2" s="52" t="s">
        <v>0</v>
      </c>
      <c r="M2" s="52" t="s">
        <v>0</v>
      </c>
      <c r="N2" s="52" t="s">
        <v>0</v>
      </c>
      <c r="O2" s="52" t="s">
        <v>1</v>
      </c>
      <c r="P2" s="52" t="s">
        <v>1</v>
      </c>
      <c r="Q2" s="52" t="s">
        <v>1</v>
      </c>
      <c r="R2" s="52" t="s">
        <v>1</v>
      </c>
      <c r="S2" s="52" t="s">
        <v>1</v>
      </c>
      <c r="T2" s="52" t="s">
        <v>2</v>
      </c>
      <c r="U2" s="52" t="s">
        <v>2</v>
      </c>
      <c r="V2" s="52" t="s">
        <v>2</v>
      </c>
      <c r="W2" s="52" t="s">
        <v>2</v>
      </c>
      <c r="X2" s="52" t="s">
        <v>2</v>
      </c>
      <c r="Y2" s="52" t="s">
        <v>3</v>
      </c>
      <c r="Z2" s="52" t="s">
        <v>3</v>
      </c>
      <c r="AA2" s="52" t="s">
        <v>3</v>
      </c>
      <c r="AB2" s="52" t="s">
        <v>3</v>
      </c>
      <c r="AC2" s="52" t="s">
        <v>3</v>
      </c>
      <c r="AD2" s="52" t="s">
        <v>4</v>
      </c>
      <c r="AE2" s="52" t="s">
        <v>4</v>
      </c>
      <c r="AF2" s="52" t="s">
        <v>4</v>
      </c>
      <c r="AG2" s="52" t="s">
        <v>4</v>
      </c>
      <c r="AH2" s="52" t="s">
        <v>4</v>
      </c>
      <c r="AI2" s="52" t="s">
        <v>5</v>
      </c>
      <c r="AJ2" s="52" t="s">
        <v>5</v>
      </c>
      <c r="AK2" s="52" t="s">
        <v>5</v>
      </c>
      <c r="AL2" s="52" t="s">
        <v>5</v>
      </c>
      <c r="AM2" s="52" t="s">
        <v>5</v>
      </c>
      <c r="AN2" s="52" t="s">
        <v>6</v>
      </c>
      <c r="AO2" s="52" t="s">
        <v>6</v>
      </c>
      <c r="AP2" s="52" t="s">
        <v>6</v>
      </c>
      <c r="AQ2" s="52" t="s">
        <v>6</v>
      </c>
      <c r="AR2" s="52" t="s">
        <v>6</v>
      </c>
      <c r="AS2" s="52" t="s">
        <v>7</v>
      </c>
      <c r="AT2" s="52" t="s">
        <v>7</v>
      </c>
      <c r="AU2" s="52" t="s">
        <v>7</v>
      </c>
      <c r="AV2" s="52" t="s">
        <v>7</v>
      </c>
      <c r="AW2" s="52" t="s">
        <v>7</v>
      </c>
      <c r="AX2" s="52" t="s">
        <v>8</v>
      </c>
      <c r="AY2" s="52" t="s">
        <v>8</v>
      </c>
      <c r="AZ2" s="52" t="s">
        <v>8</v>
      </c>
      <c r="BA2" s="52" t="s">
        <v>8</v>
      </c>
      <c r="BB2" s="52" t="s">
        <v>8</v>
      </c>
      <c r="BC2" s="52" t="s">
        <v>9</v>
      </c>
      <c r="BD2" s="52" t="s">
        <v>9</v>
      </c>
      <c r="BE2" s="52" t="s">
        <v>9</v>
      </c>
      <c r="BF2" s="52" t="s">
        <v>9</v>
      </c>
      <c r="BG2" s="52" t="s">
        <v>9</v>
      </c>
      <c r="BH2" s="52" t="s">
        <v>10</v>
      </c>
      <c r="BI2" s="52" t="s">
        <v>10</v>
      </c>
      <c r="BJ2" s="52" t="s">
        <v>10</v>
      </c>
      <c r="BK2" s="52" t="s">
        <v>10</v>
      </c>
      <c r="BL2" s="52" t="s">
        <v>10</v>
      </c>
      <c r="BM2" s="52" t="s">
        <v>11</v>
      </c>
      <c r="BN2" s="52" t="s">
        <v>11</v>
      </c>
      <c r="BO2" s="52" t="s">
        <v>11</v>
      </c>
      <c r="BP2" s="52" t="s">
        <v>11</v>
      </c>
      <c r="BQ2" s="52" t="s">
        <v>11</v>
      </c>
      <c r="BR2" s="52" t="s">
        <v>12</v>
      </c>
      <c r="BS2" s="52" t="s">
        <v>12</v>
      </c>
      <c r="BT2" s="52" t="s">
        <v>12</v>
      </c>
      <c r="BU2" s="52" t="s">
        <v>12</v>
      </c>
      <c r="BV2" s="52" t="s">
        <v>12</v>
      </c>
      <c r="BW2" s="52" t="s">
        <v>13</v>
      </c>
      <c r="BX2" s="52" t="s">
        <v>13</v>
      </c>
      <c r="BY2" s="52" t="s">
        <v>13</v>
      </c>
      <c r="BZ2" s="52" t="s">
        <v>13</v>
      </c>
      <c r="CA2" s="52" t="s">
        <v>13</v>
      </c>
      <c r="CB2" s="52" t="s">
        <v>14</v>
      </c>
      <c r="CC2" s="52" t="s">
        <v>14</v>
      </c>
      <c r="CD2" s="52" t="s">
        <v>14</v>
      </c>
      <c r="CE2" s="52" t="s">
        <v>14</v>
      </c>
      <c r="CF2" s="52" t="s">
        <v>14</v>
      </c>
      <c r="CG2" s="52" t="s">
        <v>15</v>
      </c>
      <c r="CH2" s="52" t="s">
        <v>15</v>
      </c>
      <c r="CI2" s="52" t="s">
        <v>15</v>
      </c>
      <c r="CJ2" s="52" t="s">
        <v>15</v>
      </c>
      <c r="CK2" s="52" t="s">
        <v>15</v>
      </c>
      <c r="CL2" s="52" t="s">
        <v>16</v>
      </c>
      <c r="CM2" s="52" t="s">
        <v>16</v>
      </c>
      <c r="CN2" s="52" t="s">
        <v>16</v>
      </c>
      <c r="CO2" s="52" t="s">
        <v>16</v>
      </c>
      <c r="CP2" s="52" t="s">
        <v>16</v>
      </c>
      <c r="CQ2" s="52" t="s">
        <v>17</v>
      </c>
      <c r="CR2" s="52" t="s">
        <v>17</v>
      </c>
      <c r="CS2" s="52" t="s">
        <v>17</v>
      </c>
      <c r="CT2" s="52" t="s">
        <v>17</v>
      </c>
      <c r="CU2" s="52" t="s">
        <v>17</v>
      </c>
      <c r="CV2" s="52" t="s">
        <v>17</v>
      </c>
      <c r="CW2" s="52" t="s">
        <v>0</v>
      </c>
      <c r="CX2" s="52" t="s">
        <v>0</v>
      </c>
      <c r="CY2" s="52" t="s">
        <v>0</v>
      </c>
      <c r="CZ2" s="52" t="s">
        <v>0</v>
      </c>
      <c r="DA2" s="52" t="s">
        <v>0</v>
      </c>
      <c r="DB2" s="52" t="s">
        <v>1</v>
      </c>
      <c r="DC2" s="52" t="s">
        <v>1</v>
      </c>
      <c r="DD2" s="52" t="s">
        <v>1</v>
      </c>
      <c r="DE2" s="52" t="s">
        <v>1</v>
      </c>
      <c r="DF2" s="52" t="s">
        <v>1</v>
      </c>
      <c r="DG2" s="52" t="s">
        <v>2</v>
      </c>
      <c r="DH2" s="52" t="s">
        <v>2</v>
      </c>
      <c r="DI2" s="52" t="s">
        <v>2</v>
      </c>
      <c r="DJ2" s="52" t="s">
        <v>2</v>
      </c>
      <c r="DK2" s="52" t="s">
        <v>2</v>
      </c>
      <c r="DL2" s="52" t="s">
        <v>3</v>
      </c>
      <c r="DM2" s="52" t="s">
        <v>3</v>
      </c>
      <c r="DN2" s="52" t="s">
        <v>3</v>
      </c>
      <c r="DO2" s="52" t="s">
        <v>3</v>
      </c>
      <c r="DP2" s="52" t="s">
        <v>3</v>
      </c>
      <c r="DQ2" s="52" t="s">
        <v>4</v>
      </c>
      <c r="DR2" s="52" t="s">
        <v>4</v>
      </c>
      <c r="DS2" s="52" t="s">
        <v>4</v>
      </c>
      <c r="DT2" s="52" t="s">
        <v>4</v>
      </c>
      <c r="DU2" s="52" t="s">
        <v>4</v>
      </c>
      <c r="DV2" s="52" t="s">
        <v>5</v>
      </c>
      <c r="DW2" s="52" t="s">
        <v>5</v>
      </c>
      <c r="DX2" s="52" t="s">
        <v>5</v>
      </c>
      <c r="DY2" s="52" t="s">
        <v>5</v>
      </c>
      <c r="DZ2" s="52" t="s">
        <v>5</v>
      </c>
      <c r="EA2" s="52" t="s">
        <v>6</v>
      </c>
      <c r="EB2" s="52" t="s">
        <v>6</v>
      </c>
      <c r="EC2" s="52" t="s">
        <v>6</v>
      </c>
      <c r="ED2" s="52" t="s">
        <v>6</v>
      </c>
      <c r="EE2" s="52" t="s">
        <v>6</v>
      </c>
      <c r="EF2" s="52" t="s">
        <v>7</v>
      </c>
      <c r="EG2" s="52" t="s">
        <v>7</v>
      </c>
      <c r="EH2" s="52" t="s">
        <v>7</v>
      </c>
      <c r="EI2" s="52" t="s">
        <v>7</v>
      </c>
      <c r="EJ2" s="52" t="s">
        <v>7</v>
      </c>
      <c r="EK2" s="52" t="s">
        <v>8</v>
      </c>
      <c r="EL2" s="52" t="s">
        <v>8</v>
      </c>
      <c r="EM2" s="52" t="s">
        <v>8</v>
      </c>
      <c r="EN2" s="52" t="s">
        <v>8</v>
      </c>
      <c r="EO2" s="52" t="s">
        <v>8</v>
      </c>
      <c r="EP2" s="52" t="s">
        <v>9</v>
      </c>
      <c r="EQ2" s="52" t="s">
        <v>9</v>
      </c>
      <c r="ER2" s="52" t="s">
        <v>9</v>
      </c>
      <c r="ES2" s="52" t="s">
        <v>9</v>
      </c>
      <c r="ET2" s="52" t="s">
        <v>9</v>
      </c>
      <c r="EU2" s="52" t="s">
        <v>10</v>
      </c>
      <c r="EV2" s="52" t="s">
        <v>10</v>
      </c>
      <c r="EW2" s="52" t="s">
        <v>10</v>
      </c>
      <c r="EX2" s="52" t="s">
        <v>10</v>
      </c>
      <c r="EY2" s="52" t="s">
        <v>10</v>
      </c>
      <c r="EZ2" s="52" t="s">
        <v>11</v>
      </c>
      <c r="FA2" s="52" t="s">
        <v>11</v>
      </c>
      <c r="FB2" s="52" t="s">
        <v>11</v>
      </c>
      <c r="FC2" s="52" t="s">
        <v>11</v>
      </c>
      <c r="FD2" s="52" t="s">
        <v>11</v>
      </c>
      <c r="FE2" s="52" t="s">
        <v>12</v>
      </c>
      <c r="FF2" s="52" t="s">
        <v>12</v>
      </c>
      <c r="FG2" s="52" t="s">
        <v>12</v>
      </c>
      <c r="FH2" s="52" t="s">
        <v>12</v>
      </c>
      <c r="FI2" s="52" t="s">
        <v>12</v>
      </c>
      <c r="FJ2" s="52" t="s">
        <v>13</v>
      </c>
      <c r="FK2" s="52" t="s">
        <v>13</v>
      </c>
      <c r="FL2" s="52" t="s">
        <v>13</v>
      </c>
      <c r="FM2" s="52" t="s">
        <v>13</v>
      </c>
      <c r="FN2" s="52" t="s">
        <v>13</v>
      </c>
      <c r="FO2" s="52" t="s">
        <v>14</v>
      </c>
      <c r="FP2" s="52" t="s">
        <v>14</v>
      </c>
      <c r="FQ2" s="52" t="s">
        <v>14</v>
      </c>
      <c r="FR2" s="52" t="s">
        <v>14</v>
      </c>
      <c r="FS2" s="52" t="s">
        <v>14</v>
      </c>
      <c r="FT2" s="52" t="s">
        <v>15</v>
      </c>
      <c r="FU2" s="52" t="s">
        <v>15</v>
      </c>
      <c r="FV2" s="52" t="s">
        <v>15</v>
      </c>
      <c r="FW2" s="52" t="s">
        <v>15</v>
      </c>
      <c r="FX2" s="52" t="s">
        <v>15</v>
      </c>
      <c r="FY2" s="52" t="s">
        <v>16</v>
      </c>
      <c r="FZ2" s="52" t="s">
        <v>16</v>
      </c>
      <c r="GA2" s="52" t="s">
        <v>16</v>
      </c>
      <c r="GB2" s="52" t="s">
        <v>16</v>
      </c>
      <c r="GC2" s="52" t="s">
        <v>16</v>
      </c>
      <c r="GD2" s="52" t="s">
        <v>17</v>
      </c>
      <c r="GE2" s="52" t="s">
        <v>17</v>
      </c>
      <c r="GF2" s="52" t="s">
        <v>17</v>
      </c>
      <c r="GG2" s="52" t="s">
        <v>17</v>
      </c>
      <c r="GH2" s="52" t="s">
        <v>17</v>
      </c>
      <c r="GI2" s="53" t="s">
        <v>17</v>
      </c>
    </row>
    <row r="3" spans="1:1209" x14ac:dyDescent="0.25">
      <c r="A3" s="42"/>
      <c r="B3" s="43"/>
      <c r="C3" s="43"/>
      <c r="D3" s="44"/>
      <c r="G3" s="54"/>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6"/>
    </row>
    <row r="4" spans="1:1209" x14ac:dyDescent="0.25">
      <c r="A4" s="45"/>
      <c r="B4" s="46"/>
      <c r="C4" s="46" t="s">
        <v>208</v>
      </c>
      <c r="D4" s="47"/>
      <c r="G4" s="54" t="s">
        <v>213</v>
      </c>
      <c r="H4" s="55"/>
      <c r="I4" s="55"/>
      <c r="J4" s="55" t="s">
        <v>23</v>
      </c>
      <c r="K4" s="55" t="s">
        <v>23</v>
      </c>
      <c r="L4" s="55" t="s">
        <v>23</v>
      </c>
      <c r="M4" s="55" t="s">
        <v>23</v>
      </c>
      <c r="N4" s="55" t="s">
        <v>23</v>
      </c>
      <c r="O4" s="55" t="s">
        <v>23</v>
      </c>
      <c r="P4" s="55" t="s">
        <v>23</v>
      </c>
      <c r="Q4" s="55" t="s">
        <v>23</v>
      </c>
      <c r="R4" s="55" t="s">
        <v>23</v>
      </c>
      <c r="S4" s="55" t="s">
        <v>23</v>
      </c>
      <c r="T4" s="55" t="s">
        <v>23</v>
      </c>
      <c r="U4" s="55" t="s">
        <v>23</v>
      </c>
      <c r="V4" s="55" t="s">
        <v>23</v>
      </c>
      <c r="W4" s="55" t="s">
        <v>23</v>
      </c>
      <c r="X4" s="55" t="s">
        <v>23</v>
      </c>
      <c r="Y4" s="55" t="s">
        <v>23</v>
      </c>
      <c r="Z4" s="55" t="s">
        <v>23</v>
      </c>
      <c r="AA4" s="55" t="s">
        <v>23</v>
      </c>
      <c r="AB4" s="55" t="s">
        <v>23</v>
      </c>
      <c r="AC4" s="55" t="s">
        <v>23</v>
      </c>
      <c r="AD4" s="55" t="s">
        <v>23</v>
      </c>
      <c r="AE4" s="55" t="s">
        <v>23</v>
      </c>
      <c r="AF4" s="55" t="s">
        <v>23</v>
      </c>
      <c r="AG4" s="55" t="s">
        <v>23</v>
      </c>
      <c r="AH4" s="55" t="s">
        <v>23</v>
      </c>
      <c r="AI4" s="55" t="s">
        <v>23</v>
      </c>
      <c r="AJ4" s="55" t="s">
        <v>23</v>
      </c>
      <c r="AK4" s="55" t="s">
        <v>23</v>
      </c>
      <c r="AL4" s="55" t="s">
        <v>23</v>
      </c>
      <c r="AM4" s="55" t="s">
        <v>23</v>
      </c>
      <c r="AN4" s="55" t="s">
        <v>23</v>
      </c>
      <c r="AO4" s="55" t="s">
        <v>23</v>
      </c>
      <c r="AP4" s="55" t="s">
        <v>23</v>
      </c>
      <c r="AQ4" s="55" t="s">
        <v>23</v>
      </c>
      <c r="AR4" s="55" t="s">
        <v>23</v>
      </c>
      <c r="AS4" s="55" t="s">
        <v>23</v>
      </c>
      <c r="AT4" s="55" t="s">
        <v>23</v>
      </c>
      <c r="AU4" s="55" t="s">
        <v>23</v>
      </c>
      <c r="AV4" s="55" t="s">
        <v>23</v>
      </c>
      <c r="AW4" s="55" t="s">
        <v>23</v>
      </c>
      <c r="AX4" s="55" t="s">
        <v>23</v>
      </c>
      <c r="AY4" s="55" t="s">
        <v>23</v>
      </c>
      <c r="AZ4" s="55" t="s">
        <v>23</v>
      </c>
      <c r="BA4" s="55" t="s">
        <v>23</v>
      </c>
      <c r="BB4" s="55" t="s">
        <v>23</v>
      </c>
      <c r="BC4" s="55" t="s">
        <v>23</v>
      </c>
      <c r="BD4" s="55" t="s">
        <v>23</v>
      </c>
      <c r="BE4" s="55" t="s">
        <v>23</v>
      </c>
      <c r="BF4" s="55" t="s">
        <v>23</v>
      </c>
      <c r="BG4" s="55" t="s">
        <v>23</v>
      </c>
      <c r="BH4" s="55" t="s">
        <v>23</v>
      </c>
      <c r="BI4" s="55" t="s">
        <v>23</v>
      </c>
      <c r="BJ4" s="55" t="s">
        <v>23</v>
      </c>
      <c r="BK4" s="55" t="s">
        <v>23</v>
      </c>
      <c r="BL4" s="55" t="s">
        <v>23</v>
      </c>
      <c r="BM4" s="55" t="s">
        <v>23</v>
      </c>
      <c r="BN4" s="55" t="s">
        <v>23</v>
      </c>
      <c r="BO4" s="55" t="s">
        <v>23</v>
      </c>
      <c r="BP4" s="55" t="s">
        <v>23</v>
      </c>
      <c r="BQ4" s="55" t="s">
        <v>23</v>
      </c>
      <c r="BR4" s="55" t="s">
        <v>23</v>
      </c>
      <c r="BS4" s="55" t="s">
        <v>23</v>
      </c>
      <c r="BT4" s="55" t="s">
        <v>23</v>
      </c>
      <c r="BU4" s="55" t="s">
        <v>23</v>
      </c>
      <c r="BV4" s="55" t="s">
        <v>23</v>
      </c>
      <c r="BW4" s="55" t="s">
        <v>23</v>
      </c>
      <c r="BX4" s="55" t="s">
        <v>23</v>
      </c>
      <c r="BY4" s="55" t="s">
        <v>23</v>
      </c>
      <c r="BZ4" s="55" t="s">
        <v>23</v>
      </c>
      <c r="CA4" s="55" t="s">
        <v>23</v>
      </c>
      <c r="CB4" s="55" t="s">
        <v>23</v>
      </c>
      <c r="CC4" s="55" t="s">
        <v>23</v>
      </c>
      <c r="CD4" s="55" t="s">
        <v>23</v>
      </c>
      <c r="CE4" s="55" t="s">
        <v>23</v>
      </c>
      <c r="CF4" s="55" t="s">
        <v>23</v>
      </c>
      <c r="CG4" s="55" t="s">
        <v>23</v>
      </c>
      <c r="CH4" s="55" t="s">
        <v>23</v>
      </c>
      <c r="CI4" s="55" t="s">
        <v>23</v>
      </c>
      <c r="CJ4" s="55" t="s">
        <v>23</v>
      </c>
      <c r="CK4" s="55" t="s">
        <v>23</v>
      </c>
      <c r="CL4" s="55" t="s">
        <v>23</v>
      </c>
      <c r="CM4" s="55" t="s">
        <v>23</v>
      </c>
      <c r="CN4" s="55" t="s">
        <v>23</v>
      </c>
      <c r="CO4" s="55" t="s">
        <v>23</v>
      </c>
      <c r="CP4" s="55" t="s">
        <v>23</v>
      </c>
      <c r="CQ4" s="55" t="s">
        <v>23</v>
      </c>
      <c r="CR4" s="55" t="s">
        <v>23</v>
      </c>
      <c r="CS4" s="55" t="s">
        <v>23</v>
      </c>
      <c r="CT4" s="55" t="s">
        <v>23</v>
      </c>
      <c r="CU4" s="55" t="s">
        <v>23</v>
      </c>
      <c r="CV4" s="55" t="s">
        <v>23</v>
      </c>
      <c r="CW4" s="55" t="s">
        <v>24</v>
      </c>
      <c r="CX4" s="55" t="s">
        <v>24</v>
      </c>
      <c r="CY4" s="55" t="s">
        <v>24</v>
      </c>
      <c r="CZ4" s="55" t="s">
        <v>24</v>
      </c>
      <c r="DA4" s="55" t="s">
        <v>24</v>
      </c>
      <c r="DB4" s="55" t="s">
        <v>24</v>
      </c>
      <c r="DC4" s="55" t="s">
        <v>24</v>
      </c>
      <c r="DD4" s="55" t="s">
        <v>24</v>
      </c>
      <c r="DE4" s="55" t="s">
        <v>24</v>
      </c>
      <c r="DF4" s="55" t="s">
        <v>24</v>
      </c>
      <c r="DG4" s="55" t="s">
        <v>24</v>
      </c>
      <c r="DH4" s="55" t="s">
        <v>24</v>
      </c>
      <c r="DI4" s="55" t="s">
        <v>24</v>
      </c>
      <c r="DJ4" s="55" t="s">
        <v>24</v>
      </c>
      <c r="DK4" s="55" t="s">
        <v>24</v>
      </c>
      <c r="DL4" s="55" t="s">
        <v>24</v>
      </c>
      <c r="DM4" s="55" t="s">
        <v>24</v>
      </c>
      <c r="DN4" s="55" t="s">
        <v>24</v>
      </c>
      <c r="DO4" s="55" t="s">
        <v>24</v>
      </c>
      <c r="DP4" s="55" t="s">
        <v>24</v>
      </c>
      <c r="DQ4" s="55" t="s">
        <v>24</v>
      </c>
      <c r="DR4" s="55" t="s">
        <v>24</v>
      </c>
      <c r="DS4" s="55" t="s">
        <v>24</v>
      </c>
      <c r="DT4" s="55" t="s">
        <v>24</v>
      </c>
      <c r="DU4" s="55" t="s">
        <v>24</v>
      </c>
      <c r="DV4" s="55" t="s">
        <v>24</v>
      </c>
      <c r="DW4" s="55" t="s">
        <v>24</v>
      </c>
      <c r="DX4" s="55" t="s">
        <v>24</v>
      </c>
      <c r="DY4" s="55" t="s">
        <v>24</v>
      </c>
      <c r="DZ4" s="55" t="s">
        <v>24</v>
      </c>
      <c r="EA4" s="55" t="s">
        <v>24</v>
      </c>
      <c r="EB4" s="55" t="s">
        <v>24</v>
      </c>
      <c r="EC4" s="55" t="s">
        <v>24</v>
      </c>
      <c r="ED4" s="55" t="s">
        <v>24</v>
      </c>
      <c r="EE4" s="55" t="s">
        <v>24</v>
      </c>
      <c r="EF4" s="55" t="s">
        <v>24</v>
      </c>
      <c r="EG4" s="55" t="s">
        <v>24</v>
      </c>
      <c r="EH4" s="55" t="s">
        <v>24</v>
      </c>
      <c r="EI4" s="55" t="s">
        <v>24</v>
      </c>
      <c r="EJ4" s="55" t="s">
        <v>24</v>
      </c>
      <c r="EK4" s="55" t="s">
        <v>24</v>
      </c>
      <c r="EL4" s="55" t="s">
        <v>24</v>
      </c>
      <c r="EM4" s="55" t="s">
        <v>24</v>
      </c>
      <c r="EN4" s="55" t="s">
        <v>24</v>
      </c>
      <c r="EO4" s="55" t="s">
        <v>24</v>
      </c>
      <c r="EP4" s="55" t="s">
        <v>24</v>
      </c>
      <c r="EQ4" s="55" t="s">
        <v>24</v>
      </c>
      <c r="ER4" s="55" t="s">
        <v>24</v>
      </c>
      <c r="ES4" s="55" t="s">
        <v>24</v>
      </c>
      <c r="ET4" s="55" t="s">
        <v>24</v>
      </c>
      <c r="EU4" s="55" t="s">
        <v>24</v>
      </c>
      <c r="EV4" s="55" t="s">
        <v>24</v>
      </c>
      <c r="EW4" s="55" t="s">
        <v>24</v>
      </c>
      <c r="EX4" s="55" t="s">
        <v>24</v>
      </c>
      <c r="EY4" s="55" t="s">
        <v>24</v>
      </c>
      <c r="EZ4" s="55" t="s">
        <v>24</v>
      </c>
      <c r="FA4" s="55" t="s">
        <v>24</v>
      </c>
      <c r="FB4" s="55" t="s">
        <v>24</v>
      </c>
      <c r="FC4" s="55" t="s">
        <v>24</v>
      </c>
      <c r="FD4" s="55" t="s">
        <v>24</v>
      </c>
      <c r="FE4" s="55" t="s">
        <v>24</v>
      </c>
      <c r="FF4" s="55" t="s">
        <v>24</v>
      </c>
      <c r="FG4" s="55" t="s">
        <v>24</v>
      </c>
      <c r="FH4" s="55" t="s">
        <v>24</v>
      </c>
      <c r="FI4" s="55" t="s">
        <v>24</v>
      </c>
      <c r="FJ4" s="55" t="s">
        <v>24</v>
      </c>
      <c r="FK4" s="55" t="s">
        <v>24</v>
      </c>
      <c r="FL4" s="55" t="s">
        <v>24</v>
      </c>
      <c r="FM4" s="55" t="s">
        <v>24</v>
      </c>
      <c r="FN4" s="55" t="s">
        <v>24</v>
      </c>
      <c r="FO4" s="55" t="s">
        <v>24</v>
      </c>
      <c r="FP4" s="55" t="s">
        <v>24</v>
      </c>
      <c r="FQ4" s="55" t="s">
        <v>24</v>
      </c>
      <c r="FR4" s="55" t="s">
        <v>24</v>
      </c>
      <c r="FS4" s="55" t="s">
        <v>24</v>
      </c>
      <c r="FT4" s="55" t="s">
        <v>24</v>
      </c>
      <c r="FU4" s="55" t="s">
        <v>24</v>
      </c>
      <c r="FV4" s="55" t="s">
        <v>24</v>
      </c>
      <c r="FW4" s="55" t="s">
        <v>24</v>
      </c>
      <c r="FX4" s="55" t="s">
        <v>24</v>
      </c>
      <c r="FY4" s="55" t="s">
        <v>24</v>
      </c>
      <c r="FZ4" s="55" t="s">
        <v>24</v>
      </c>
      <c r="GA4" s="55" t="s">
        <v>24</v>
      </c>
      <c r="GB4" s="55" t="s">
        <v>24</v>
      </c>
      <c r="GC4" s="55" t="s">
        <v>24</v>
      </c>
      <c r="GD4" s="55" t="s">
        <v>24</v>
      </c>
      <c r="GE4" s="55" t="s">
        <v>24</v>
      </c>
      <c r="GF4" s="55" t="s">
        <v>24</v>
      </c>
      <c r="GG4" s="55" t="s">
        <v>24</v>
      </c>
      <c r="GH4" s="55" t="s">
        <v>24</v>
      </c>
      <c r="GI4" s="56" t="s">
        <v>24</v>
      </c>
    </row>
    <row r="5" spans="1:1209" x14ac:dyDescent="0.25">
      <c r="A5" s="45"/>
      <c r="B5" s="46"/>
      <c r="C5" s="87">
        <f>'AREA PROFILE'!A1</f>
        <v>2.1</v>
      </c>
      <c r="D5" s="47"/>
      <c r="G5" s="54"/>
      <c r="H5" s="55"/>
      <c r="I5" s="55"/>
      <c r="J5" s="55" t="s">
        <v>25</v>
      </c>
      <c r="K5" s="55" t="s">
        <v>26</v>
      </c>
      <c r="L5" s="55" t="s">
        <v>27</v>
      </c>
      <c r="M5" s="55" t="s">
        <v>28</v>
      </c>
      <c r="N5" s="55" t="s">
        <v>29</v>
      </c>
      <c r="O5" s="55" t="s">
        <v>30</v>
      </c>
      <c r="P5" s="55" t="s">
        <v>31</v>
      </c>
      <c r="Q5" s="55" t="s">
        <v>32</v>
      </c>
      <c r="R5" s="55" t="s">
        <v>33</v>
      </c>
      <c r="S5" s="55" t="s">
        <v>34</v>
      </c>
      <c r="T5" s="55" t="s">
        <v>35</v>
      </c>
      <c r="U5" s="55" t="s">
        <v>36</v>
      </c>
      <c r="V5" s="55" t="s">
        <v>37</v>
      </c>
      <c r="W5" s="55" t="s">
        <v>38</v>
      </c>
      <c r="X5" s="55" t="s">
        <v>39</v>
      </c>
      <c r="Y5" s="55" t="s">
        <v>40</v>
      </c>
      <c r="Z5" s="55" t="s">
        <v>41</v>
      </c>
      <c r="AA5" s="55" t="s">
        <v>42</v>
      </c>
      <c r="AB5" s="55" t="s">
        <v>43</v>
      </c>
      <c r="AC5" s="55" t="s">
        <v>44</v>
      </c>
      <c r="AD5" s="55" t="s">
        <v>45</v>
      </c>
      <c r="AE5" s="55" t="s">
        <v>46</v>
      </c>
      <c r="AF5" s="55" t="s">
        <v>47</v>
      </c>
      <c r="AG5" s="55" t="s">
        <v>48</v>
      </c>
      <c r="AH5" s="55" t="s">
        <v>49</v>
      </c>
      <c r="AI5" s="55" t="s">
        <v>50</v>
      </c>
      <c r="AJ5" s="55" t="s">
        <v>51</v>
      </c>
      <c r="AK5" s="55" t="s">
        <v>52</v>
      </c>
      <c r="AL5" s="55" t="s">
        <v>53</v>
      </c>
      <c r="AM5" s="55" t="s">
        <v>54</v>
      </c>
      <c r="AN5" s="55" t="s">
        <v>55</v>
      </c>
      <c r="AO5" s="55" t="s">
        <v>56</v>
      </c>
      <c r="AP5" s="55" t="s">
        <v>57</v>
      </c>
      <c r="AQ5" s="55" t="s">
        <v>58</v>
      </c>
      <c r="AR5" s="55" t="s">
        <v>59</v>
      </c>
      <c r="AS5" s="55" t="s">
        <v>60</v>
      </c>
      <c r="AT5" s="55" t="s">
        <v>61</v>
      </c>
      <c r="AU5" s="55" t="s">
        <v>62</v>
      </c>
      <c r="AV5" s="55" t="s">
        <v>63</v>
      </c>
      <c r="AW5" s="55" t="s">
        <v>64</v>
      </c>
      <c r="AX5" s="55" t="s">
        <v>65</v>
      </c>
      <c r="AY5" s="55" t="s">
        <v>66</v>
      </c>
      <c r="AZ5" s="55" t="s">
        <v>67</v>
      </c>
      <c r="BA5" s="55" t="s">
        <v>68</v>
      </c>
      <c r="BB5" s="55" t="s">
        <v>69</v>
      </c>
      <c r="BC5" s="55" t="s">
        <v>70</v>
      </c>
      <c r="BD5" s="55" t="s">
        <v>71</v>
      </c>
      <c r="BE5" s="55" t="s">
        <v>72</v>
      </c>
      <c r="BF5" s="55" t="s">
        <v>73</v>
      </c>
      <c r="BG5" s="55" t="s">
        <v>74</v>
      </c>
      <c r="BH5" s="55" t="s">
        <v>75</v>
      </c>
      <c r="BI5" s="55" t="s">
        <v>76</v>
      </c>
      <c r="BJ5" s="55" t="s">
        <v>77</v>
      </c>
      <c r="BK5" s="55" t="s">
        <v>78</v>
      </c>
      <c r="BL5" s="55" t="s">
        <v>79</v>
      </c>
      <c r="BM5" s="55" t="s">
        <v>80</v>
      </c>
      <c r="BN5" s="55" t="s">
        <v>81</v>
      </c>
      <c r="BO5" s="55" t="s">
        <v>82</v>
      </c>
      <c r="BP5" s="55" t="s">
        <v>83</v>
      </c>
      <c r="BQ5" s="55" t="s">
        <v>84</v>
      </c>
      <c r="BR5" s="55" t="s">
        <v>85</v>
      </c>
      <c r="BS5" s="55" t="s">
        <v>86</v>
      </c>
      <c r="BT5" s="55" t="s">
        <v>87</v>
      </c>
      <c r="BU5" s="55" t="s">
        <v>88</v>
      </c>
      <c r="BV5" s="55" t="s">
        <v>89</v>
      </c>
      <c r="BW5" s="55" t="s">
        <v>90</v>
      </c>
      <c r="BX5" s="55" t="s">
        <v>91</v>
      </c>
      <c r="BY5" s="55" t="s">
        <v>92</v>
      </c>
      <c r="BZ5" s="55" t="s">
        <v>93</v>
      </c>
      <c r="CA5" s="55" t="s">
        <v>94</v>
      </c>
      <c r="CB5" s="55" t="s">
        <v>95</v>
      </c>
      <c r="CC5" s="55" t="s">
        <v>96</v>
      </c>
      <c r="CD5" s="55" t="s">
        <v>97</v>
      </c>
      <c r="CE5" s="55" t="s">
        <v>98</v>
      </c>
      <c r="CF5" s="55" t="s">
        <v>99</v>
      </c>
      <c r="CG5" s="55" t="s">
        <v>100</v>
      </c>
      <c r="CH5" s="55" t="s">
        <v>101</v>
      </c>
      <c r="CI5" s="55" t="s">
        <v>102</v>
      </c>
      <c r="CJ5" s="55" t="s">
        <v>103</v>
      </c>
      <c r="CK5" s="55" t="s">
        <v>104</v>
      </c>
      <c r="CL5" s="55" t="s">
        <v>105</v>
      </c>
      <c r="CM5" s="55" t="s">
        <v>106</v>
      </c>
      <c r="CN5" s="55" t="s">
        <v>107</v>
      </c>
      <c r="CO5" s="55" t="s">
        <v>108</v>
      </c>
      <c r="CP5" s="55" t="s">
        <v>109</v>
      </c>
      <c r="CQ5" s="55" t="s">
        <v>110</v>
      </c>
      <c r="CR5" s="55" t="s">
        <v>111</v>
      </c>
      <c r="CS5" s="55" t="s">
        <v>112</v>
      </c>
      <c r="CT5" s="55" t="s">
        <v>113</v>
      </c>
      <c r="CU5" s="55" t="s">
        <v>114</v>
      </c>
      <c r="CV5" s="55" t="s">
        <v>115</v>
      </c>
      <c r="CW5" s="55" t="s">
        <v>25</v>
      </c>
      <c r="CX5" s="55" t="s">
        <v>26</v>
      </c>
      <c r="CY5" s="55" t="s">
        <v>27</v>
      </c>
      <c r="CZ5" s="55" t="s">
        <v>28</v>
      </c>
      <c r="DA5" s="55" t="s">
        <v>29</v>
      </c>
      <c r="DB5" s="55" t="s">
        <v>30</v>
      </c>
      <c r="DC5" s="55" t="s">
        <v>31</v>
      </c>
      <c r="DD5" s="55" t="s">
        <v>32</v>
      </c>
      <c r="DE5" s="55" t="s">
        <v>33</v>
      </c>
      <c r="DF5" s="55" t="s">
        <v>34</v>
      </c>
      <c r="DG5" s="55" t="s">
        <v>35</v>
      </c>
      <c r="DH5" s="55" t="s">
        <v>36</v>
      </c>
      <c r="DI5" s="55" t="s">
        <v>37</v>
      </c>
      <c r="DJ5" s="55" t="s">
        <v>38</v>
      </c>
      <c r="DK5" s="55" t="s">
        <v>39</v>
      </c>
      <c r="DL5" s="55" t="s">
        <v>40</v>
      </c>
      <c r="DM5" s="55" t="s">
        <v>41</v>
      </c>
      <c r="DN5" s="55" t="s">
        <v>42</v>
      </c>
      <c r="DO5" s="55" t="s">
        <v>43</v>
      </c>
      <c r="DP5" s="55" t="s">
        <v>44</v>
      </c>
      <c r="DQ5" s="55" t="s">
        <v>45</v>
      </c>
      <c r="DR5" s="55" t="s">
        <v>46</v>
      </c>
      <c r="DS5" s="55" t="s">
        <v>47</v>
      </c>
      <c r="DT5" s="55" t="s">
        <v>48</v>
      </c>
      <c r="DU5" s="55" t="s">
        <v>49</v>
      </c>
      <c r="DV5" s="55" t="s">
        <v>50</v>
      </c>
      <c r="DW5" s="55" t="s">
        <v>51</v>
      </c>
      <c r="DX5" s="55" t="s">
        <v>52</v>
      </c>
      <c r="DY5" s="55" t="s">
        <v>53</v>
      </c>
      <c r="DZ5" s="55" t="s">
        <v>54</v>
      </c>
      <c r="EA5" s="55" t="s">
        <v>55</v>
      </c>
      <c r="EB5" s="55" t="s">
        <v>56</v>
      </c>
      <c r="EC5" s="55" t="s">
        <v>57</v>
      </c>
      <c r="ED5" s="55" t="s">
        <v>58</v>
      </c>
      <c r="EE5" s="55" t="s">
        <v>59</v>
      </c>
      <c r="EF5" s="55" t="s">
        <v>60</v>
      </c>
      <c r="EG5" s="55" t="s">
        <v>61</v>
      </c>
      <c r="EH5" s="55" t="s">
        <v>62</v>
      </c>
      <c r="EI5" s="55" t="s">
        <v>63</v>
      </c>
      <c r="EJ5" s="55" t="s">
        <v>64</v>
      </c>
      <c r="EK5" s="55" t="s">
        <v>65</v>
      </c>
      <c r="EL5" s="55" t="s">
        <v>66</v>
      </c>
      <c r="EM5" s="55" t="s">
        <v>67</v>
      </c>
      <c r="EN5" s="55" t="s">
        <v>68</v>
      </c>
      <c r="EO5" s="55" t="s">
        <v>69</v>
      </c>
      <c r="EP5" s="55" t="s">
        <v>70</v>
      </c>
      <c r="EQ5" s="55" t="s">
        <v>71</v>
      </c>
      <c r="ER5" s="55" t="s">
        <v>72</v>
      </c>
      <c r="ES5" s="55" t="s">
        <v>73</v>
      </c>
      <c r="ET5" s="55" t="s">
        <v>74</v>
      </c>
      <c r="EU5" s="55" t="s">
        <v>75</v>
      </c>
      <c r="EV5" s="55" t="s">
        <v>76</v>
      </c>
      <c r="EW5" s="55" t="s">
        <v>77</v>
      </c>
      <c r="EX5" s="55" t="s">
        <v>78</v>
      </c>
      <c r="EY5" s="55" t="s">
        <v>79</v>
      </c>
      <c r="EZ5" s="55" t="s">
        <v>80</v>
      </c>
      <c r="FA5" s="55" t="s">
        <v>81</v>
      </c>
      <c r="FB5" s="55" t="s">
        <v>82</v>
      </c>
      <c r="FC5" s="55" t="s">
        <v>83</v>
      </c>
      <c r="FD5" s="55" t="s">
        <v>84</v>
      </c>
      <c r="FE5" s="55" t="s">
        <v>85</v>
      </c>
      <c r="FF5" s="55" t="s">
        <v>86</v>
      </c>
      <c r="FG5" s="55" t="s">
        <v>87</v>
      </c>
      <c r="FH5" s="55" t="s">
        <v>88</v>
      </c>
      <c r="FI5" s="55" t="s">
        <v>89</v>
      </c>
      <c r="FJ5" s="55" t="s">
        <v>90</v>
      </c>
      <c r="FK5" s="55" t="s">
        <v>91</v>
      </c>
      <c r="FL5" s="55" t="s">
        <v>92</v>
      </c>
      <c r="FM5" s="55" t="s">
        <v>93</v>
      </c>
      <c r="FN5" s="55" t="s">
        <v>94</v>
      </c>
      <c r="FO5" s="55" t="s">
        <v>95</v>
      </c>
      <c r="FP5" s="55" t="s">
        <v>96</v>
      </c>
      <c r="FQ5" s="55" t="s">
        <v>97</v>
      </c>
      <c r="FR5" s="55" t="s">
        <v>98</v>
      </c>
      <c r="FS5" s="55" t="s">
        <v>99</v>
      </c>
      <c r="FT5" s="55" t="s">
        <v>100</v>
      </c>
      <c r="FU5" s="55" t="s">
        <v>101</v>
      </c>
      <c r="FV5" s="55" t="s">
        <v>102</v>
      </c>
      <c r="FW5" s="55" t="s">
        <v>103</v>
      </c>
      <c r="FX5" s="55" t="s">
        <v>104</v>
      </c>
      <c r="FY5" s="55" t="s">
        <v>105</v>
      </c>
      <c r="FZ5" s="55" t="s">
        <v>106</v>
      </c>
      <c r="GA5" s="55" t="s">
        <v>107</v>
      </c>
      <c r="GB5" s="55" t="s">
        <v>108</v>
      </c>
      <c r="GC5" s="55" t="s">
        <v>109</v>
      </c>
      <c r="GD5" s="55" t="s">
        <v>110</v>
      </c>
      <c r="GE5" s="55" t="s">
        <v>111</v>
      </c>
      <c r="GF5" s="55" t="s">
        <v>112</v>
      </c>
      <c r="GG5" s="55" t="s">
        <v>113</v>
      </c>
      <c r="GH5" s="55" t="s">
        <v>114</v>
      </c>
      <c r="GI5" s="56" t="s">
        <v>115</v>
      </c>
    </row>
    <row r="6" spans="1:1209" x14ac:dyDescent="0.25">
      <c r="A6" s="45"/>
      <c r="B6" s="46"/>
      <c r="C6" s="46"/>
      <c r="D6" s="47"/>
      <c r="G6" s="54"/>
      <c r="H6" s="55" t="s">
        <v>209</v>
      </c>
      <c r="I6" s="55">
        <f>C7</f>
        <v>2021</v>
      </c>
      <c r="J6" s="55" t="e">
        <f>SUMIFS(#REF!,#REF!,$C$5)</f>
        <v>#REF!</v>
      </c>
      <c r="K6" s="55" t="e">
        <f>SUMIFS(#REF!,#REF!,$C$5)</f>
        <v>#REF!</v>
      </c>
      <c r="L6" s="55" t="e">
        <f>SUMIFS(#REF!,#REF!,$C$5)</f>
        <v>#REF!</v>
      </c>
      <c r="M6" s="55" t="e">
        <f>SUMIFS(#REF!,#REF!,$C$5)</f>
        <v>#REF!</v>
      </c>
      <c r="N6" s="55" t="e">
        <f>SUMIFS(#REF!,#REF!,$C$5)</f>
        <v>#REF!</v>
      </c>
      <c r="O6" s="55" t="e">
        <f>SUMIFS(#REF!,#REF!,$C$5)</f>
        <v>#REF!</v>
      </c>
      <c r="P6" s="55" t="e">
        <f>SUMIFS(#REF!,#REF!,$C$5)</f>
        <v>#REF!</v>
      </c>
      <c r="Q6" s="55" t="e">
        <f>SUMIFS(#REF!,#REF!,$C$5)</f>
        <v>#REF!</v>
      </c>
      <c r="R6" s="55" t="e">
        <f>SUMIFS(#REF!,#REF!,$C$5)</f>
        <v>#REF!</v>
      </c>
      <c r="S6" s="55" t="e">
        <f>SUMIFS(#REF!,#REF!,$C$5)</f>
        <v>#REF!</v>
      </c>
      <c r="T6" s="55" t="e">
        <f>SUMIFS(#REF!,#REF!,$C$5)</f>
        <v>#REF!</v>
      </c>
      <c r="U6" s="55" t="e">
        <f>SUMIFS(#REF!,#REF!,$C$5)</f>
        <v>#REF!</v>
      </c>
      <c r="V6" s="55" t="e">
        <f>SUMIFS(#REF!,#REF!,$C$5)</f>
        <v>#REF!</v>
      </c>
      <c r="W6" s="55" t="e">
        <f>SUMIFS(#REF!,#REF!,$C$5)</f>
        <v>#REF!</v>
      </c>
      <c r="X6" s="55" t="e">
        <f>SUMIFS(#REF!,#REF!,$C$5)</f>
        <v>#REF!</v>
      </c>
      <c r="Y6" s="55" t="e">
        <f>SUMIFS(#REF!,#REF!,$C$5)</f>
        <v>#REF!</v>
      </c>
      <c r="Z6" s="55" t="e">
        <f>SUMIFS(#REF!,#REF!,$C$5)</f>
        <v>#REF!</v>
      </c>
      <c r="AA6" s="55" t="e">
        <f>SUMIFS(#REF!,#REF!,$C$5)</f>
        <v>#REF!</v>
      </c>
      <c r="AB6" s="55" t="e">
        <f>SUMIFS(#REF!,#REF!,$C$5)</f>
        <v>#REF!</v>
      </c>
      <c r="AC6" s="55" t="e">
        <f>SUMIFS(#REF!,#REF!,$C$5)</f>
        <v>#REF!</v>
      </c>
      <c r="AD6" s="55" t="e">
        <f>SUMIFS(#REF!,#REF!,$C$5)</f>
        <v>#REF!</v>
      </c>
      <c r="AE6" s="55" t="e">
        <f>SUMIFS(#REF!,#REF!,$C$5)</f>
        <v>#REF!</v>
      </c>
      <c r="AF6" s="55" t="e">
        <f>SUMIFS(#REF!,#REF!,$C$5)</f>
        <v>#REF!</v>
      </c>
      <c r="AG6" s="55" t="e">
        <f>SUMIFS(#REF!,#REF!,$C$5)</f>
        <v>#REF!</v>
      </c>
      <c r="AH6" s="55" t="e">
        <f>SUMIFS(#REF!,#REF!,$C$5)</f>
        <v>#REF!</v>
      </c>
      <c r="AI6" s="55" t="e">
        <f>SUMIFS(#REF!,#REF!,$C$5)</f>
        <v>#REF!</v>
      </c>
      <c r="AJ6" s="55" t="e">
        <f>SUMIFS(#REF!,#REF!,$C$5)</f>
        <v>#REF!</v>
      </c>
      <c r="AK6" s="55" t="e">
        <f>SUMIFS(#REF!,#REF!,$C$5)</f>
        <v>#REF!</v>
      </c>
      <c r="AL6" s="55" t="e">
        <f>SUMIFS(#REF!,#REF!,$C$5)</f>
        <v>#REF!</v>
      </c>
      <c r="AM6" s="55" t="e">
        <f>SUMIFS(#REF!,#REF!,$C$5)</f>
        <v>#REF!</v>
      </c>
      <c r="AN6" s="55" t="e">
        <f>SUMIFS(#REF!,#REF!,$C$5)</f>
        <v>#REF!</v>
      </c>
      <c r="AO6" s="55" t="e">
        <f>SUMIFS(#REF!,#REF!,$C$5)</f>
        <v>#REF!</v>
      </c>
      <c r="AP6" s="55" t="e">
        <f>SUMIFS(#REF!,#REF!,$C$5)</f>
        <v>#REF!</v>
      </c>
      <c r="AQ6" s="55" t="e">
        <f>SUMIFS(#REF!,#REF!,$C$5)</f>
        <v>#REF!</v>
      </c>
      <c r="AR6" s="55" t="e">
        <f>SUMIFS(#REF!,#REF!,$C$5)</f>
        <v>#REF!</v>
      </c>
      <c r="AS6" s="55" t="e">
        <f>SUMIFS(#REF!,#REF!,$C$5)</f>
        <v>#REF!</v>
      </c>
      <c r="AT6" s="55" t="e">
        <f>SUMIFS(#REF!,#REF!,$C$5)</f>
        <v>#REF!</v>
      </c>
      <c r="AU6" s="55" t="e">
        <f>SUMIFS(#REF!,#REF!,$C$5)</f>
        <v>#REF!</v>
      </c>
      <c r="AV6" s="55" t="e">
        <f>SUMIFS(#REF!,#REF!,$C$5)</f>
        <v>#REF!</v>
      </c>
      <c r="AW6" s="55" t="e">
        <f>SUMIFS(#REF!,#REF!,$C$5)</f>
        <v>#REF!</v>
      </c>
      <c r="AX6" s="55" t="e">
        <f>SUMIFS(#REF!,#REF!,$C$5)</f>
        <v>#REF!</v>
      </c>
      <c r="AY6" s="55" t="e">
        <f>SUMIFS(#REF!,#REF!,$C$5)</f>
        <v>#REF!</v>
      </c>
      <c r="AZ6" s="55" t="e">
        <f>SUMIFS(#REF!,#REF!,$C$5)</f>
        <v>#REF!</v>
      </c>
      <c r="BA6" s="55" t="e">
        <f>SUMIFS(#REF!,#REF!,$C$5)</f>
        <v>#REF!</v>
      </c>
      <c r="BB6" s="55" t="e">
        <f>SUMIFS(#REF!,#REF!,$C$5)</f>
        <v>#REF!</v>
      </c>
      <c r="BC6" s="55" t="e">
        <f>SUMIFS(#REF!,#REF!,$C$5)</f>
        <v>#REF!</v>
      </c>
      <c r="BD6" s="55" t="e">
        <f>SUMIFS(#REF!,#REF!,$C$5)</f>
        <v>#REF!</v>
      </c>
      <c r="BE6" s="55" t="e">
        <f>SUMIFS(#REF!,#REF!,$C$5)</f>
        <v>#REF!</v>
      </c>
      <c r="BF6" s="55" t="e">
        <f>SUMIFS(#REF!,#REF!,$C$5)</f>
        <v>#REF!</v>
      </c>
      <c r="BG6" s="55" t="e">
        <f>SUMIFS(#REF!,#REF!,$C$5)</f>
        <v>#REF!</v>
      </c>
      <c r="BH6" s="55" t="e">
        <f>SUMIFS(#REF!,#REF!,$C$5)</f>
        <v>#REF!</v>
      </c>
      <c r="BI6" s="55" t="e">
        <f>SUMIFS(#REF!,#REF!,$C$5)</f>
        <v>#REF!</v>
      </c>
      <c r="BJ6" s="55" t="e">
        <f>SUMIFS(#REF!,#REF!,$C$5)</f>
        <v>#REF!</v>
      </c>
      <c r="BK6" s="55" t="e">
        <f>SUMIFS(#REF!,#REF!,$C$5)</f>
        <v>#REF!</v>
      </c>
      <c r="BL6" s="55" t="e">
        <f>SUMIFS(#REF!,#REF!,$C$5)</f>
        <v>#REF!</v>
      </c>
      <c r="BM6" s="55" t="e">
        <f>SUMIFS(#REF!,#REF!,$C$5)</f>
        <v>#REF!</v>
      </c>
      <c r="BN6" s="55" t="e">
        <f>SUMIFS(#REF!,#REF!,$C$5)</f>
        <v>#REF!</v>
      </c>
      <c r="BO6" s="55" t="e">
        <f>SUMIFS(#REF!,#REF!,$C$5)</f>
        <v>#REF!</v>
      </c>
      <c r="BP6" s="55" t="e">
        <f>SUMIFS(#REF!,#REF!,$C$5)</f>
        <v>#REF!</v>
      </c>
      <c r="BQ6" s="55" t="e">
        <f>SUMIFS(#REF!,#REF!,$C$5)</f>
        <v>#REF!</v>
      </c>
      <c r="BR6" s="55" t="e">
        <f>SUMIFS(#REF!,#REF!,$C$5)</f>
        <v>#REF!</v>
      </c>
      <c r="BS6" s="55" t="e">
        <f>SUMIFS(#REF!,#REF!,$C$5)</f>
        <v>#REF!</v>
      </c>
      <c r="BT6" s="55" t="e">
        <f>SUMIFS(#REF!,#REF!,$C$5)</f>
        <v>#REF!</v>
      </c>
      <c r="BU6" s="55" t="e">
        <f>SUMIFS(#REF!,#REF!,$C$5)</f>
        <v>#REF!</v>
      </c>
      <c r="BV6" s="55" t="e">
        <f>SUMIFS(#REF!,#REF!,$C$5)</f>
        <v>#REF!</v>
      </c>
      <c r="BW6" s="55" t="e">
        <f>SUMIFS(#REF!,#REF!,$C$5)</f>
        <v>#REF!</v>
      </c>
      <c r="BX6" s="55" t="e">
        <f>SUMIFS(#REF!,#REF!,$C$5)</f>
        <v>#REF!</v>
      </c>
      <c r="BY6" s="55" t="e">
        <f>SUMIFS(#REF!,#REF!,$C$5)</f>
        <v>#REF!</v>
      </c>
      <c r="BZ6" s="55" t="e">
        <f>SUMIFS(#REF!,#REF!,$C$5)</f>
        <v>#REF!</v>
      </c>
      <c r="CA6" s="55" t="e">
        <f>SUMIFS(#REF!,#REF!,$C$5)</f>
        <v>#REF!</v>
      </c>
      <c r="CB6" s="55" t="e">
        <f>SUMIFS(#REF!,#REF!,$C$5)</f>
        <v>#REF!</v>
      </c>
      <c r="CC6" s="55" t="e">
        <f>SUMIFS(#REF!,#REF!,$C$5)</f>
        <v>#REF!</v>
      </c>
      <c r="CD6" s="55" t="e">
        <f>SUMIFS(#REF!,#REF!,$C$5)</f>
        <v>#REF!</v>
      </c>
      <c r="CE6" s="55" t="e">
        <f>SUMIFS(#REF!,#REF!,$C$5)</f>
        <v>#REF!</v>
      </c>
      <c r="CF6" s="55" t="e">
        <f>SUMIFS(#REF!,#REF!,$C$5)</f>
        <v>#REF!</v>
      </c>
      <c r="CG6" s="55" t="e">
        <f>SUMIFS(#REF!,#REF!,$C$5)</f>
        <v>#REF!</v>
      </c>
      <c r="CH6" s="55" t="e">
        <f>SUMIFS(#REF!,#REF!,$C$5)</f>
        <v>#REF!</v>
      </c>
      <c r="CI6" s="55" t="e">
        <f>SUMIFS(#REF!,#REF!,$C$5)</f>
        <v>#REF!</v>
      </c>
      <c r="CJ6" s="55" t="e">
        <f>SUMIFS(#REF!,#REF!,$C$5)</f>
        <v>#REF!</v>
      </c>
      <c r="CK6" s="55" t="e">
        <f>SUMIFS(#REF!,#REF!,$C$5)</f>
        <v>#REF!</v>
      </c>
      <c r="CL6" s="55" t="e">
        <f>SUMIFS(#REF!,#REF!,$C$5)</f>
        <v>#REF!</v>
      </c>
      <c r="CM6" s="55" t="e">
        <f>SUMIFS(#REF!,#REF!,$C$5)</f>
        <v>#REF!</v>
      </c>
      <c r="CN6" s="55" t="e">
        <f>SUMIFS(#REF!,#REF!,$C$5)</f>
        <v>#REF!</v>
      </c>
      <c r="CO6" s="55" t="e">
        <f>SUMIFS(#REF!,#REF!,$C$5)</f>
        <v>#REF!</v>
      </c>
      <c r="CP6" s="55" t="e">
        <f>SUMIFS(#REF!,#REF!,$C$5)</f>
        <v>#REF!</v>
      </c>
      <c r="CQ6" s="55" t="e">
        <f>SUMIFS(#REF!,#REF!,$C$5)</f>
        <v>#REF!</v>
      </c>
      <c r="CR6" s="55" t="e">
        <f>SUMIFS(#REF!,#REF!,$C$5)</f>
        <v>#REF!</v>
      </c>
      <c r="CS6" s="55" t="e">
        <f>SUMIFS(#REF!,#REF!,$C$5)</f>
        <v>#REF!</v>
      </c>
      <c r="CT6" s="55" t="e">
        <f>SUMIFS(#REF!,#REF!,$C$5)</f>
        <v>#REF!</v>
      </c>
      <c r="CU6" s="55" t="e">
        <f>SUMIFS(#REF!,#REF!,$C$5)</f>
        <v>#REF!</v>
      </c>
      <c r="CV6" s="55" t="e">
        <f>SUMIFS(#REF!,#REF!,$C$5)</f>
        <v>#REF!</v>
      </c>
      <c r="CW6" s="55" t="e">
        <f>SUMIFS(#REF!,#REF!,$C$5)</f>
        <v>#REF!</v>
      </c>
      <c r="CX6" s="55" t="e">
        <f>SUMIFS(#REF!,#REF!,$C$5)</f>
        <v>#REF!</v>
      </c>
      <c r="CY6" s="55" t="e">
        <f>SUMIFS(#REF!,#REF!,$C$5)</f>
        <v>#REF!</v>
      </c>
      <c r="CZ6" s="55" t="e">
        <f>SUMIFS(#REF!,#REF!,$C$5)</f>
        <v>#REF!</v>
      </c>
      <c r="DA6" s="55" t="e">
        <f>SUMIFS(#REF!,#REF!,$C$5)</f>
        <v>#REF!</v>
      </c>
      <c r="DB6" s="55" t="e">
        <f>SUMIFS(#REF!,#REF!,$C$5)</f>
        <v>#REF!</v>
      </c>
      <c r="DC6" s="55" t="e">
        <f>SUMIFS(#REF!,#REF!,$C$5)</f>
        <v>#REF!</v>
      </c>
      <c r="DD6" s="55" t="e">
        <f>SUMIFS(#REF!,#REF!,$C$5)</f>
        <v>#REF!</v>
      </c>
      <c r="DE6" s="55" t="e">
        <f>SUMIFS(#REF!,#REF!,$C$5)</f>
        <v>#REF!</v>
      </c>
      <c r="DF6" s="55" t="e">
        <f>SUMIFS(#REF!,#REF!,$C$5)</f>
        <v>#REF!</v>
      </c>
      <c r="DG6" s="55" t="e">
        <f>SUMIFS(#REF!,#REF!,$C$5)</f>
        <v>#REF!</v>
      </c>
      <c r="DH6" s="55" t="e">
        <f>SUMIFS(#REF!,#REF!,$C$5)</f>
        <v>#REF!</v>
      </c>
      <c r="DI6" s="55" t="e">
        <f>SUMIFS(#REF!,#REF!,$C$5)</f>
        <v>#REF!</v>
      </c>
      <c r="DJ6" s="55" t="e">
        <f>SUMIFS(#REF!,#REF!,$C$5)</f>
        <v>#REF!</v>
      </c>
      <c r="DK6" s="55" t="e">
        <f>SUMIFS(#REF!,#REF!,$C$5)</f>
        <v>#REF!</v>
      </c>
      <c r="DL6" s="55" t="e">
        <f>SUMIFS(#REF!,#REF!,$C$5)</f>
        <v>#REF!</v>
      </c>
      <c r="DM6" s="55" t="e">
        <f>SUMIFS(#REF!,#REF!,$C$5)</f>
        <v>#REF!</v>
      </c>
      <c r="DN6" s="55" t="e">
        <f>SUMIFS(#REF!,#REF!,$C$5)</f>
        <v>#REF!</v>
      </c>
      <c r="DO6" s="55" t="e">
        <f>SUMIFS(#REF!,#REF!,$C$5)</f>
        <v>#REF!</v>
      </c>
      <c r="DP6" s="55" t="e">
        <f>SUMIFS(#REF!,#REF!,$C$5)</f>
        <v>#REF!</v>
      </c>
      <c r="DQ6" s="55" t="e">
        <f>SUMIFS(#REF!,#REF!,$C$5)</f>
        <v>#REF!</v>
      </c>
      <c r="DR6" s="55" t="e">
        <f>SUMIFS(#REF!,#REF!,$C$5)</f>
        <v>#REF!</v>
      </c>
      <c r="DS6" s="55" t="e">
        <f>SUMIFS(#REF!,#REF!,$C$5)</f>
        <v>#REF!</v>
      </c>
      <c r="DT6" s="55" t="e">
        <f>SUMIFS(#REF!,#REF!,$C$5)</f>
        <v>#REF!</v>
      </c>
      <c r="DU6" s="55" t="e">
        <f>SUMIFS(#REF!,#REF!,$C$5)</f>
        <v>#REF!</v>
      </c>
      <c r="DV6" s="55" t="e">
        <f>SUMIFS(#REF!,#REF!,$C$5)</f>
        <v>#REF!</v>
      </c>
      <c r="DW6" s="55" t="e">
        <f>SUMIFS(#REF!,#REF!,$C$5)</f>
        <v>#REF!</v>
      </c>
      <c r="DX6" s="55" t="e">
        <f>SUMIFS(#REF!,#REF!,$C$5)</f>
        <v>#REF!</v>
      </c>
      <c r="DY6" s="55" t="e">
        <f>SUMIFS(#REF!,#REF!,$C$5)</f>
        <v>#REF!</v>
      </c>
      <c r="DZ6" s="55" t="e">
        <f>SUMIFS(#REF!,#REF!,$C$5)</f>
        <v>#REF!</v>
      </c>
      <c r="EA6" s="55" t="e">
        <f>SUMIFS(#REF!,#REF!,$C$5)</f>
        <v>#REF!</v>
      </c>
      <c r="EB6" s="55" t="e">
        <f>SUMIFS(#REF!,#REF!,$C$5)</f>
        <v>#REF!</v>
      </c>
      <c r="EC6" s="55" t="e">
        <f>SUMIFS(#REF!,#REF!,$C$5)</f>
        <v>#REF!</v>
      </c>
      <c r="ED6" s="55" t="e">
        <f>SUMIFS(#REF!,#REF!,$C$5)</f>
        <v>#REF!</v>
      </c>
      <c r="EE6" s="55" t="e">
        <f>SUMIFS(#REF!,#REF!,$C$5)</f>
        <v>#REF!</v>
      </c>
      <c r="EF6" s="55" t="e">
        <f>SUMIFS(#REF!,#REF!,$C$5)</f>
        <v>#REF!</v>
      </c>
      <c r="EG6" s="55" t="e">
        <f>SUMIFS(#REF!,#REF!,$C$5)</f>
        <v>#REF!</v>
      </c>
      <c r="EH6" s="55" t="e">
        <f>SUMIFS(#REF!,#REF!,$C$5)</f>
        <v>#REF!</v>
      </c>
      <c r="EI6" s="55" t="e">
        <f>SUMIFS(#REF!,#REF!,$C$5)</f>
        <v>#REF!</v>
      </c>
      <c r="EJ6" s="55" t="e">
        <f>SUMIFS(#REF!,#REF!,$C$5)</f>
        <v>#REF!</v>
      </c>
      <c r="EK6" s="55" t="e">
        <f>SUMIFS(#REF!,#REF!,$C$5)</f>
        <v>#REF!</v>
      </c>
      <c r="EL6" s="55" t="e">
        <f>SUMIFS(#REF!,#REF!,$C$5)</f>
        <v>#REF!</v>
      </c>
      <c r="EM6" s="55" t="e">
        <f>SUMIFS(#REF!,#REF!,$C$5)</f>
        <v>#REF!</v>
      </c>
      <c r="EN6" s="55" t="e">
        <f>SUMIFS(#REF!,#REF!,$C$5)</f>
        <v>#REF!</v>
      </c>
      <c r="EO6" s="55" t="e">
        <f>SUMIFS(#REF!,#REF!,$C$5)</f>
        <v>#REF!</v>
      </c>
      <c r="EP6" s="55" t="e">
        <f>SUMIFS(#REF!,#REF!,$C$5)</f>
        <v>#REF!</v>
      </c>
      <c r="EQ6" s="55" t="e">
        <f>SUMIFS(#REF!,#REF!,$C$5)</f>
        <v>#REF!</v>
      </c>
      <c r="ER6" s="55" t="e">
        <f>SUMIFS(#REF!,#REF!,$C$5)</f>
        <v>#REF!</v>
      </c>
      <c r="ES6" s="55" t="e">
        <f>SUMIFS(#REF!,#REF!,$C$5)</f>
        <v>#REF!</v>
      </c>
      <c r="ET6" s="55" t="e">
        <f>SUMIFS(#REF!,#REF!,$C$5)</f>
        <v>#REF!</v>
      </c>
      <c r="EU6" s="55" t="e">
        <f>SUMIFS(#REF!,#REF!,$C$5)</f>
        <v>#REF!</v>
      </c>
      <c r="EV6" s="55" t="e">
        <f>SUMIFS(#REF!,#REF!,$C$5)</f>
        <v>#REF!</v>
      </c>
      <c r="EW6" s="55" t="e">
        <f>SUMIFS(#REF!,#REF!,$C$5)</f>
        <v>#REF!</v>
      </c>
      <c r="EX6" s="55" t="e">
        <f>SUMIFS(#REF!,#REF!,$C$5)</f>
        <v>#REF!</v>
      </c>
      <c r="EY6" s="55" t="e">
        <f>SUMIFS(#REF!,#REF!,$C$5)</f>
        <v>#REF!</v>
      </c>
      <c r="EZ6" s="55" t="e">
        <f>SUMIFS(#REF!,#REF!,$C$5)</f>
        <v>#REF!</v>
      </c>
      <c r="FA6" s="55" t="e">
        <f>SUMIFS(#REF!,#REF!,$C$5)</f>
        <v>#REF!</v>
      </c>
      <c r="FB6" s="55" t="e">
        <f>SUMIFS(#REF!,#REF!,$C$5)</f>
        <v>#REF!</v>
      </c>
      <c r="FC6" s="55" t="e">
        <f>SUMIFS(#REF!,#REF!,$C$5)</f>
        <v>#REF!</v>
      </c>
      <c r="FD6" s="55" t="e">
        <f>SUMIFS(#REF!,#REF!,$C$5)</f>
        <v>#REF!</v>
      </c>
      <c r="FE6" s="55" t="e">
        <f>SUMIFS(#REF!,#REF!,$C$5)</f>
        <v>#REF!</v>
      </c>
      <c r="FF6" s="55" t="e">
        <f>SUMIFS(#REF!,#REF!,$C$5)</f>
        <v>#REF!</v>
      </c>
      <c r="FG6" s="55" t="e">
        <f>SUMIFS(#REF!,#REF!,$C$5)</f>
        <v>#REF!</v>
      </c>
      <c r="FH6" s="55" t="e">
        <f>SUMIFS(#REF!,#REF!,$C$5)</f>
        <v>#REF!</v>
      </c>
      <c r="FI6" s="55" t="e">
        <f>SUMIFS(#REF!,#REF!,$C$5)</f>
        <v>#REF!</v>
      </c>
      <c r="FJ6" s="55" t="e">
        <f>SUMIFS(#REF!,#REF!,$C$5)</f>
        <v>#REF!</v>
      </c>
      <c r="FK6" s="55" t="e">
        <f>SUMIFS(#REF!,#REF!,$C$5)</f>
        <v>#REF!</v>
      </c>
      <c r="FL6" s="55" t="e">
        <f>SUMIFS(#REF!,#REF!,$C$5)</f>
        <v>#REF!</v>
      </c>
      <c r="FM6" s="55" t="e">
        <f>SUMIFS(#REF!,#REF!,$C$5)</f>
        <v>#REF!</v>
      </c>
      <c r="FN6" s="55" t="e">
        <f>SUMIFS(#REF!,#REF!,$C$5)</f>
        <v>#REF!</v>
      </c>
      <c r="FO6" s="55" t="e">
        <f>SUMIFS(#REF!,#REF!,$C$5)</f>
        <v>#REF!</v>
      </c>
      <c r="FP6" s="55" t="e">
        <f>SUMIFS(#REF!,#REF!,$C$5)</f>
        <v>#REF!</v>
      </c>
      <c r="FQ6" s="55" t="e">
        <f>SUMIFS(#REF!,#REF!,$C$5)</f>
        <v>#REF!</v>
      </c>
      <c r="FR6" s="55" t="e">
        <f>SUMIFS(#REF!,#REF!,$C$5)</f>
        <v>#REF!</v>
      </c>
      <c r="FS6" s="55" t="e">
        <f>SUMIFS(#REF!,#REF!,$C$5)</f>
        <v>#REF!</v>
      </c>
      <c r="FT6" s="55" t="e">
        <f>SUMIFS(#REF!,#REF!,$C$5)</f>
        <v>#REF!</v>
      </c>
      <c r="FU6" s="55" t="e">
        <f>SUMIFS(#REF!,#REF!,$C$5)</f>
        <v>#REF!</v>
      </c>
      <c r="FV6" s="55" t="e">
        <f>SUMIFS(#REF!,#REF!,$C$5)</f>
        <v>#REF!</v>
      </c>
      <c r="FW6" s="55" t="e">
        <f>SUMIFS(#REF!,#REF!,$C$5)</f>
        <v>#REF!</v>
      </c>
      <c r="FX6" s="55" t="e">
        <f>SUMIFS(#REF!,#REF!,$C$5)</f>
        <v>#REF!</v>
      </c>
      <c r="FY6" s="55" t="e">
        <f>SUMIFS(#REF!,#REF!,$C$5)</f>
        <v>#REF!</v>
      </c>
      <c r="FZ6" s="55" t="e">
        <f>SUMIFS(#REF!,#REF!,$C$5)</f>
        <v>#REF!</v>
      </c>
      <c r="GA6" s="55" t="e">
        <f>SUMIFS(#REF!,#REF!,$C$5)</f>
        <v>#REF!</v>
      </c>
      <c r="GB6" s="55" t="e">
        <f>SUMIFS(#REF!,#REF!,$C$5)</f>
        <v>#REF!</v>
      </c>
      <c r="GC6" s="55" t="e">
        <f>SUMIFS(#REF!,#REF!,$C$5)</f>
        <v>#REF!</v>
      </c>
      <c r="GD6" s="55" t="e">
        <f>SUMIFS(#REF!,#REF!,$C$5)</f>
        <v>#REF!</v>
      </c>
      <c r="GE6" s="55" t="e">
        <f>SUMIFS(#REF!,#REF!,$C$5)</f>
        <v>#REF!</v>
      </c>
      <c r="GF6" s="55" t="e">
        <f>SUMIFS(#REF!,#REF!,$C$5)</f>
        <v>#REF!</v>
      </c>
      <c r="GG6" s="55" t="e">
        <f>SUMIFS(#REF!,#REF!,$C$5)</f>
        <v>#REF!</v>
      </c>
      <c r="GH6" s="55" t="e">
        <f>SUMIFS(#REF!,#REF!,$C$5)</f>
        <v>#REF!</v>
      </c>
      <c r="GI6" s="56" t="e">
        <f>SUMIFS(#REF!,#REF!,$C$5)</f>
        <v>#REF!</v>
      </c>
    </row>
    <row r="7" spans="1:1209" ht="15.75" thickBot="1" x14ac:dyDescent="0.3">
      <c r="A7" s="45"/>
      <c r="B7" s="46" t="s">
        <v>210</v>
      </c>
      <c r="C7" s="87">
        <v>2021</v>
      </c>
      <c r="D7" s="47"/>
      <c r="G7" s="57"/>
      <c r="H7" s="58" t="s">
        <v>212</v>
      </c>
      <c r="I7" s="58">
        <f>C8</f>
        <v>2041</v>
      </c>
      <c r="J7" s="58" t="e">
        <f>SUMIFS(#REF!,#REF!,$C$5)</f>
        <v>#REF!</v>
      </c>
      <c r="K7" s="58" t="e">
        <f>SUMIFS(#REF!,#REF!,$C$5)</f>
        <v>#REF!</v>
      </c>
      <c r="L7" s="58" t="e">
        <f>SUMIFS(#REF!,#REF!,$C$5)</f>
        <v>#REF!</v>
      </c>
      <c r="M7" s="58" t="e">
        <f>SUMIFS(#REF!,#REF!,$C$5)</f>
        <v>#REF!</v>
      </c>
      <c r="N7" s="58" t="e">
        <f>SUMIFS(#REF!,#REF!,$C$5)</f>
        <v>#REF!</v>
      </c>
      <c r="O7" s="58" t="e">
        <f>SUMIFS(#REF!,#REF!,$C$5)</f>
        <v>#REF!</v>
      </c>
      <c r="P7" s="58" t="e">
        <f>SUMIFS(#REF!,#REF!,$C$5)</f>
        <v>#REF!</v>
      </c>
      <c r="Q7" s="58" t="e">
        <f>SUMIFS(#REF!,#REF!,$C$5)</f>
        <v>#REF!</v>
      </c>
      <c r="R7" s="58" t="e">
        <f>SUMIFS(#REF!,#REF!,$C$5)</f>
        <v>#REF!</v>
      </c>
      <c r="S7" s="58" t="e">
        <f>SUMIFS(#REF!,#REF!,$C$5)</f>
        <v>#REF!</v>
      </c>
      <c r="T7" s="58" t="e">
        <f>SUMIFS(#REF!,#REF!,$C$5)</f>
        <v>#REF!</v>
      </c>
      <c r="U7" s="58" t="e">
        <f>SUMIFS(#REF!,#REF!,$C$5)</f>
        <v>#REF!</v>
      </c>
      <c r="V7" s="58" t="e">
        <f>SUMIFS(#REF!,#REF!,$C$5)</f>
        <v>#REF!</v>
      </c>
      <c r="W7" s="58" t="e">
        <f>SUMIFS(#REF!,#REF!,$C$5)</f>
        <v>#REF!</v>
      </c>
      <c r="X7" s="58" t="e">
        <f>SUMIFS(#REF!,#REF!,$C$5)</f>
        <v>#REF!</v>
      </c>
      <c r="Y7" s="58" t="e">
        <f>SUMIFS(#REF!,#REF!,$C$5)</f>
        <v>#REF!</v>
      </c>
      <c r="Z7" s="58" t="e">
        <f>SUMIFS(#REF!,#REF!,$C$5)</f>
        <v>#REF!</v>
      </c>
      <c r="AA7" s="58" t="e">
        <f>SUMIFS(#REF!,#REF!,$C$5)</f>
        <v>#REF!</v>
      </c>
      <c r="AB7" s="58" t="e">
        <f>SUMIFS(#REF!,#REF!,$C$5)</f>
        <v>#REF!</v>
      </c>
      <c r="AC7" s="58" t="e">
        <f>SUMIFS(#REF!,#REF!,$C$5)</f>
        <v>#REF!</v>
      </c>
      <c r="AD7" s="58" t="e">
        <f>SUMIFS(#REF!,#REF!,$C$5)</f>
        <v>#REF!</v>
      </c>
      <c r="AE7" s="58" t="e">
        <f>SUMIFS(#REF!,#REF!,$C$5)</f>
        <v>#REF!</v>
      </c>
      <c r="AF7" s="58" t="e">
        <f>SUMIFS(#REF!,#REF!,$C$5)</f>
        <v>#REF!</v>
      </c>
      <c r="AG7" s="58" t="e">
        <f>SUMIFS(#REF!,#REF!,$C$5)</f>
        <v>#REF!</v>
      </c>
      <c r="AH7" s="58" t="e">
        <f>SUMIFS(#REF!,#REF!,$C$5)</f>
        <v>#REF!</v>
      </c>
      <c r="AI7" s="58" t="e">
        <f>SUMIFS(#REF!,#REF!,$C$5)</f>
        <v>#REF!</v>
      </c>
      <c r="AJ7" s="58" t="e">
        <f>SUMIFS(#REF!,#REF!,$C$5)</f>
        <v>#REF!</v>
      </c>
      <c r="AK7" s="58" t="e">
        <f>SUMIFS(#REF!,#REF!,$C$5)</f>
        <v>#REF!</v>
      </c>
      <c r="AL7" s="58" t="e">
        <f>SUMIFS(#REF!,#REF!,$C$5)</f>
        <v>#REF!</v>
      </c>
      <c r="AM7" s="58" t="e">
        <f>SUMIFS(#REF!,#REF!,$C$5)</f>
        <v>#REF!</v>
      </c>
      <c r="AN7" s="58" t="e">
        <f>SUMIFS(#REF!,#REF!,$C$5)</f>
        <v>#REF!</v>
      </c>
      <c r="AO7" s="58" t="e">
        <f>SUMIFS(#REF!,#REF!,$C$5)</f>
        <v>#REF!</v>
      </c>
      <c r="AP7" s="58" t="e">
        <f>SUMIFS(#REF!,#REF!,$C$5)</f>
        <v>#REF!</v>
      </c>
      <c r="AQ7" s="58" t="e">
        <f>SUMIFS(#REF!,#REF!,$C$5)</f>
        <v>#REF!</v>
      </c>
      <c r="AR7" s="58" t="e">
        <f>SUMIFS(#REF!,#REF!,$C$5)</f>
        <v>#REF!</v>
      </c>
      <c r="AS7" s="58" t="e">
        <f>SUMIFS(#REF!,#REF!,$C$5)</f>
        <v>#REF!</v>
      </c>
      <c r="AT7" s="58" t="e">
        <f>SUMIFS(#REF!,#REF!,$C$5)</f>
        <v>#REF!</v>
      </c>
      <c r="AU7" s="58" t="e">
        <f>SUMIFS(#REF!,#REF!,$C$5)</f>
        <v>#REF!</v>
      </c>
      <c r="AV7" s="58" t="e">
        <f>SUMIFS(#REF!,#REF!,$C$5)</f>
        <v>#REF!</v>
      </c>
      <c r="AW7" s="58" t="e">
        <f>SUMIFS(#REF!,#REF!,$C$5)</f>
        <v>#REF!</v>
      </c>
      <c r="AX7" s="58" t="e">
        <f>SUMIFS(#REF!,#REF!,$C$5)</f>
        <v>#REF!</v>
      </c>
      <c r="AY7" s="58" t="e">
        <f>SUMIFS(#REF!,#REF!,$C$5)</f>
        <v>#REF!</v>
      </c>
      <c r="AZ7" s="58" t="e">
        <f>SUMIFS(#REF!,#REF!,$C$5)</f>
        <v>#REF!</v>
      </c>
      <c r="BA7" s="58" t="e">
        <f>SUMIFS(#REF!,#REF!,$C$5)</f>
        <v>#REF!</v>
      </c>
      <c r="BB7" s="58" t="e">
        <f>SUMIFS(#REF!,#REF!,$C$5)</f>
        <v>#REF!</v>
      </c>
      <c r="BC7" s="58" t="e">
        <f>SUMIFS(#REF!,#REF!,$C$5)</f>
        <v>#REF!</v>
      </c>
      <c r="BD7" s="58" t="e">
        <f>SUMIFS(#REF!,#REF!,$C$5)</f>
        <v>#REF!</v>
      </c>
      <c r="BE7" s="58" t="e">
        <f>SUMIFS(#REF!,#REF!,$C$5)</f>
        <v>#REF!</v>
      </c>
      <c r="BF7" s="58" t="e">
        <f>SUMIFS(#REF!,#REF!,$C$5)</f>
        <v>#REF!</v>
      </c>
      <c r="BG7" s="58" t="e">
        <f>SUMIFS(#REF!,#REF!,$C$5)</f>
        <v>#REF!</v>
      </c>
      <c r="BH7" s="58" t="e">
        <f>SUMIFS(#REF!,#REF!,$C$5)</f>
        <v>#REF!</v>
      </c>
      <c r="BI7" s="58" t="e">
        <f>SUMIFS(#REF!,#REF!,$C$5)</f>
        <v>#REF!</v>
      </c>
      <c r="BJ7" s="58" t="e">
        <f>SUMIFS(#REF!,#REF!,$C$5)</f>
        <v>#REF!</v>
      </c>
      <c r="BK7" s="58" t="e">
        <f>SUMIFS(#REF!,#REF!,$C$5)</f>
        <v>#REF!</v>
      </c>
      <c r="BL7" s="58" t="e">
        <f>SUMIFS(#REF!,#REF!,$C$5)</f>
        <v>#REF!</v>
      </c>
      <c r="BM7" s="58" t="e">
        <f>SUMIFS(#REF!,#REF!,$C$5)</f>
        <v>#REF!</v>
      </c>
      <c r="BN7" s="58" t="e">
        <f>SUMIFS(#REF!,#REF!,$C$5)</f>
        <v>#REF!</v>
      </c>
      <c r="BO7" s="58" t="e">
        <f>SUMIFS(#REF!,#REF!,$C$5)</f>
        <v>#REF!</v>
      </c>
      <c r="BP7" s="58" t="e">
        <f>SUMIFS(#REF!,#REF!,$C$5)</f>
        <v>#REF!</v>
      </c>
      <c r="BQ7" s="58" t="e">
        <f>SUMIFS(#REF!,#REF!,$C$5)</f>
        <v>#REF!</v>
      </c>
      <c r="BR7" s="58" t="e">
        <f>SUMIFS(#REF!,#REF!,$C$5)</f>
        <v>#REF!</v>
      </c>
      <c r="BS7" s="58" t="e">
        <f>SUMIFS(#REF!,#REF!,$C$5)</f>
        <v>#REF!</v>
      </c>
      <c r="BT7" s="58" t="e">
        <f>SUMIFS(#REF!,#REF!,$C$5)</f>
        <v>#REF!</v>
      </c>
      <c r="BU7" s="58" t="e">
        <f>SUMIFS(#REF!,#REF!,$C$5)</f>
        <v>#REF!</v>
      </c>
      <c r="BV7" s="58" t="e">
        <f>SUMIFS(#REF!,#REF!,$C$5)</f>
        <v>#REF!</v>
      </c>
      <c r="BW7" s="58" t="e">
        <f>SUMIFS(#REF!,#REF!,$C$5)</f>
        <v>#REF!</v>
      </c>
      <c r="BX7" s="58" t="e">
        <f>SUMIFS(#REF!,#REF!,$C$5)</f>
        <v>#REF!</v>
      </c>
      <c r="BY7" s="58" t="e">
        <f>SUMIFS(#REF!,#REF!,$C$5)</f>
        <v>#REF!</v>
      </c>
      <c r="BZ7" s="58" t="e">
        <f>SUMIFS(#REF!,#REF!,$C$5)</f>
        <v>#REF!</v>
      </c>
      <c r="CA7" s="58" t="e">
        <f>SUMIFS(#REF!,#REF!,$C$5)</f>
        <v>#REF!</v>
      </c>
      <c r="CB7" s="58" t="e">
        <f>SUMIFS(#REF!,#REF!,$C$5)</f>
        <v>#REF!</v>
      </c>
      <c r="CC7" s="58" t="e">
        <f>SUMIFS(#REF!,#REF!,$C$5)</f>
        <v>#REF!</v>
      </c>
      <c r="CD7" s="58" t="e">
        <f>SUMIFS(#REF!,#REF!,$C$5)</f>
        <v>#REF!</v>
      </c>
      <c r="CE7" s="58" t="e">
        <f>SUMIFS(#REF!,#REF!,$C$5)</f>
        <v>#REF!</v>
      </c>
      <c r="CF7" s="58" t="e">
        <f>SUMIFS(#REF!,#REF!,$C$5)</f>
        <v>#REF!</v>
      </c>
      <c r="CG7" s="58" t="e">
        <f>SUMIFS(#REF!,#REF!,$C$5)</f>
        <v>#REF!</v>
      </c>
      <c r="CH7" s="58" t="e">
        <f>SUMIFS(#REF!,#REF!,$C$5)</f>
        <v>#REF!</v>
      </c>
      <c r="CI7" s="58" t="e">
        <f>SUMIFS(#REF!,#REF!,$C$5)</f>
        <v>#REF!</v>
      </c>
      <c r="CJ7" s="58" t="e">
        <f>SUMIFS(#REF!,#REF!,$C$5)</f>
        <v>#REF!</v>
      </c>
      <c r="CK7" s="58" t="e">
        <f>SUMIFS(#REF!,#REF!,$C$5)</f>
        <v>#REF!</v>
      </c>
      <c r="CL7" s="58" t="e">
        <f>SUMIFS(#REF!,#REF!,$C$5)</f>
        <v>#REF!</v>
      </c>
      <c r="CM7" s="58" t="e">
        <f>SUMIFS(#REF!,#REF!,$C$5)</f>
        <v>#REF!</v>
      </c>
      <c r="CN7" s="58" t="e">
        <f>SUMIFS(#REF!,#REF!,$C$5)</f>
        <v>#REF!</v>
      </c>
      <c r="CO7" s="58" t="e">
        <f>SUMIFS(#REF!,#REF!,$C$5)</f>
        <v>#REF!</v>
      </c>
      <c r="CP7" s="58" t="e">
        <f>SUMIFS(#REF!,#REF!,$C$5)</f>
        <v>#REF!</v>
      </c>
      <c r="CQ7" s="58" t="e">
        <f>SUMIFS(#REF!,#REF!,$C$5)</f>
        <v>#REF!</v>
      </c>
      <c r="CR7" s="58" t="e">
        <f>SUMIFS(#REF!,#REF!,$C$5)</f>
        <v>#REF!</v>
      </c>
      <c r="CS7" s="58" t="e">
        <f>SUMIFS(#REF!,#REF!,$C$5)</f>
        <v>#REF!</v>
      </c>
      <c r="CT7" s="58" t="e">
        <f>SUMIFS(#REF!,#REF!,$C$5)</f>
        <v>#REF!</v>
      </c>
      <c r="CU7" s="58" t="e">
        <f>SUMIFS(#REF!,#REF!,$C$5)</f>
        <v>#REF!</v>
      </c>
      <c r="CV7" s="58" t="e">
        <f>SUMIFS(#REF!,#REF!,$C$5)</f>
        <v>#REF!</v>
      </c>
      <c r="CW7" s="58" t="e">
        <f>SUMIFS(#REF!,#REF!,$C$5)</f>
        <v>#REF!</v>
      </c>
      <c r="CX7" s="58" t="e">
        <f>SUMIFS(#REF!,#REF!,$C$5)</f>
        <v>#REF!</v>
      </c>
      <c r="CY7" s="58" t="e">
        <f>SUMIFS(#REF!,#REF!,$C$5)</f>
        <v>#REF!</v>
      </c>
      <c r="CZ7" s="58" t="e">
        <f>SUMIFS(#REF!,#REF!,$C$5)</f>
        <v>#REF!</v>
      </c>
      <c r="DA7" s="58" t="e">
        <f>SUMIFS(#REF!,#REF!,$C$5)</f>
        <v>#REF!</v>
      </c>
      <c r="DB7" s="58" t="e">
        <f>SUMIFS(#REF!,#REF!,$C$5)</f>
        <v>#REF!</v>
      </c>
      <c r="DC7" s="58" t="e">
        <f>SUMIFS(#REF!,#REF!,$C$5)</f>
        <v>#REF!</v>
      </c>
      <c r="DD7" s="58" t="e">
        <f>SUMIFS(#REF!,#REF!,$C$5)</f>
        <v>#REF!</v>
      </c>
      <c r="DE7" s="58" t="e">
        <f>SUMIFS(#REF!,#REF!,$C$5)</f>
        <v>#REF!</v>
      </c>
      <c r="DF7" s="58" t="e">
        <f>SUMIFS(#REF!,#REF!,$C$5)</f>
        <v>#REF!</v>
      </c>
      <c r="DG7" s="58" t="e">
        <f>SUMIFS(#REF!,#REF!,$C$5)</f>
        <v>#REF!</v>
      </c>
      <c r="DH7" s="58" t="e">
        <f>SUMIFS(#REF!,#REF!,$C$5)</f>
        <v>#REF!</v>
      </c>
      <c r="DI7" s="58" t="e">
        <f>SUMIFS(#REF!,#REF!,$C$5)</f>
        <v>#REF!</v>
      </c>
      <c r="DJ7" s="58" t="e">
        <f>SUMIFS(#REF!,#REF!,$C$5)</f>
        <v>#REF!</v>
      </c>
      <c r="DK7" s="58" t="e">
        <f>SUMIFS(#REF!,#REF!,$C$5)</f>
        <v>#REF!</v>
      </c>
      <c r="DL7" s="58" t="e">
        <f>SUMIFS(#REF!,#REF!,$C$5)</f>
        <v>#REF!</v>
      </c>
      <c r="DM7" s="58" t="e">
        <f>SUMIFS(#REF!,#REF!,$C$5)</f>
        <v>#REF!</v>
      </c>
      <c r="DN7" s="58" t="e">
        <f>SUMIFS(#REF!,#REF!,$C$5)</f>
        <v>#REF!</v>
      </c>
      <c r="DO7" s="58" t="e">
        <f>SUMIFS(#REF!,#REF!,$C$5)</f>
        <v>#REF!</v>
      </c>
      <c r="DP7" s="58" t="e">
        <f>SUMIFS(#REF!,#REF!,$C$5)</f>
        <v>#REF!</v>
      </c>
      <c r="DQ7" s="58" t="e">
        <f>SUMIFS(#REF!,#REF!,$C$5)</f>
        <v>#REF!</v>
      </c>
      <c r="DR7" s="58" t="e">
        <f>SUMIFS(#REF!,#REF!,$C$5)</f>
        <v>#REF!</v>
      </c>
      <c r="DS7" s="58" t="e">
        <f>SUMIFS(#REF!,#REF!,$C$5)</f>
        <v>#REF!</v>
      </c>
      <c r="DT7" s="58" t="e">
        <f>SUMIFS(#REF!,#REF!,$C$5)</f>
        <v>#REF!</v>
      </c>
      <c r="DU7" s="58" t="e">
        <f>SUMIFS(#REF!,#REF!,$C$5)</f>
        <v>#REF!</v>
      </c>
      <c r="DV7" s="58" t="e">
        <f>SUMIFS(#REF!,#REF!,$C$5)</f>
        <v>#REF!</v>
      </c>
      <c r="DW7" s="58" t="e">
        <f>SUMIFS(#REF!,#REF!,$C$5)</f>
        <v>#REF!</v>
      </c>
      <c r="DX7" s="58" t="e">
        <f>SUMIFS(#REF!,#REF!,$C$5)</f>
        <v>#REF!</v>
      </c>
      <c r="DY7" s="58" t="e">
        <f>SUMIFS(#REF!,#REF!,$C$5)</f>
        <v>#REF!</v>
      </c>
      <c r="DZ7" s="58" t="e">
        <f>SUMIFS(#REF!,#REF!,$C$5)</f>
        <v>#REF!</v>
      </c>
      <c r="EA7" s="58" t="e">
        <f>SUMIFS(#REF!,#REF!,$C$5)</f>
        <v>#REF!</v>
      </c>
      <c r="EB7" s="58" t="e">
        <f>SUMIFS(#REF!,#REF!,$C$5)</f>
        <v>#REF!</v>
      </c>
      <c r="EC7" s="58" t="e">
        <f>SUMIFS(#REF!,#REF!,$C$5)</f>
        <v>#REF!</v>
      </c>
      <c r="ED7" s="58" t="e">
        <f>SUMIFS(#REF!,#REF!,$C$5)</f>
        <v>#REF!</v>
      </c>
      <c r="EE7" s="58" t="e">
        <f>SUMIFS(#REF!,#REF!,$C$5)</f>
        <v>#REF!</v>
      </c>
      <c r="EF7" s="58" t="e">
        <f>SUMIFS(#REF!,#REF!,$C$5)</f>
        <v>#REF!</v>
      </c>
      <c r="EG7" s="58" t="e">
        <f>SUMIFS(#REF!,#REF!,$C$5)</f>
        <v>#REF!</v>
      </c>
      <c r="EH7" s="58" t="e">
        <f>SUMIFS(#REF!,#REF!,$C$5)</f>
        <v>#REF!</v>
      </c>
      <c r="EI7" s="58" t="e">
        <f>SUMIFS(#REF!,#REF!,$C$5)</f>
        <v>#REF!</v>
      </c>
      <c r="EJ7" s="58" t="e">
        <f>SUMIFS(#REF!,#REF!,$C$5)</f>
        <v>#REF!</v>
      </c>
      <c r="EK7" s="58" t="e">
        <f>SUMIFS(#REF!,#REF!,$C$5)</f>
        <v>#REF!</v>
      </c>
      <c r="EL7" s="58" t="e">
        <f>SUMIFS(#REF!,#REF!,$C$5)</f>
        <v>#REF!</v>
      </c>
      <c r="EM7" s="58" t="e">
        <f>SUMIFS(#REF!,#REF!,$C$5)</f>
        <v>#REF!</v>
      </c>
      <c r="EN7" s="58" t="e">
        <f>SUMIFS(#REF!,#REF!,$C$5)</f>
        <v>#REF!</v>
      </c>
      <c r="EO7" s="58" t="e">
        <f>SUMIFS(#REF!,#REF!,$C$5)</f>
        <v>#REF!</v>
      </c>
      <c r="EP7" s="58" t="e">
        <f>SUMIFS(#REF!,#REF!,$C$5)</f>
        <v>#REF!</v>
      </c>
      <c r="EQ7" s="58" t="e">
        <f>SUMIFS(#REF!,#REF!,$C$5)</f>
        <v>#REF!</v>
      </c>
      <c r="ER7" s="58" t="e">
        <f>SUMIFS(#REF!,#REF!,$C$5)</f>
        <v>#REF!</v>
      </c>
      <c r="ES7" s="58" t="e">
        <f>SUMIFS(#REF!,#REF!,$C$5)</f>
        <v>#REF!</v>
      </c>
      <c r="ET7" s="58" t="e">
        <f>SUMIFS(#REF!,#REF!,$C$5)</f>
        <v>#REF!</v>
      </c>
      <c r="EU7" s="58" t="e">
        <f>SUMIFS(#REF!,#REF!,$C$5)</f>
        <v>#REF!</v>
      </c>
      <c r="EV7" s="58" t="e">
        <f>SUMIFS(#REF!,#REF!,$C$5)</f>
        <v>#REF!</v>
      </c>
      <c r="EW7" s="58" t="e">
        <f>SUMIFS(#REF!,#REF!,$C$5)</f>
        <v>#REF!</v>
      </c>
      <c r="EX7" s="58" t="e">
        <f>SUMIFS(#REF!,#REF!,$C$5)</f>
        <v>#REF!</v>
      </c>
      <c r="EY7" s="58" t="e">
        <f>SUMIFS(#REF!,#REF!,$C$5)</f>
        <v>#REF!</v>
      </c>
      <c r="EZ7" s="58" t="e">
        <f>SUMIFS(#REF!,#REF!,$C$5)</f>
        <v>#REF!</v>
      </c>
      <c r="FA7" s="58" t="e">
        <f>SUMIFS(#REF!,#REF!,$C$5)</f>
        <v>#REF!</v>
      </c>
      <c r="FB7" s="58" t="e">
        <f>SUMIFS(#REF!,#REF!,$C$5)</f>
        <v>#REF!</v>
      </c>
      <c r="FC7" s="58" t="e">
        <f>SUMIFS(#REF!,#REF!,$C$5)</f>
        <v>#REF!</v>
      </c>
      <c r="FD7" s="58" t="e">
        <f>SUMIFS(#REF!,#REF!,$C$5)</f>
        <v>#REF!</v>
      </c>
      <c r="FE7" s="58" t="e">
        <f>SUMIFS(#REF!,#REF!,$C$5)</f>
        <v>#REF!</v>
      </c>
      <c r="FF7" s="58" t="e">
        <f>SUMIFS(#REF!,#REF!,$C$5)</f>
        <v>#REF!</v>
      </c>
      <c r="FG7" s="58" t="e">
        <f>SUMIFS(#REF!,#REF!,$C$5)</f>
        <v>#REF!</v>
      </c>
      <c r="FH7" s="58" t="e">
        <f>SUMIFS(#REF!,#REF!,$C$5)</f>
        <v>#REF!</v>
      </c>
      <c r="FI7" s="58" t="e">
        <f>SUMIFS(#REF!,#REF!,$C$5)</f>
        <v>#REF!</v>
      </c>
      <c r="FJ7" s="58" t="e">
        <f>SUMIFS(#REF!,#REF!,$C$5)</f>
        <v>#REF!</v>
      </c>
      <c r="FK7" s="58" t="e">
        <f>SUMIFS(#REF!,#REF!,$C$5)</f>
        <v>#REF!</v>
      </c>
      <c r="FL7" s="58" t="e">
        <f>SUMIFS(#REF!,#REF!,$C$5)</f>
        <v>#REF!</v>
      </c>
      <c r="FM7" s="58" t="e">
        <f>SUMIFS(#REF!,#REF!,$C$5)</f>
        <v>#REF!</v>
      </c>
      <c r="FN7" s="58" t="e">
        <f>SUMIFS(#REF!,#REF!,$C$5)</f>
        <v>#REF!</v>
      </c>
      <c r="FO7" s="58" t="e">
        <f>SUMIFS(#REF!,#REF!,$C$5)</f>
        <v>#REF!</v>
      </c>
      <c r="FP7" s="58" t="e">
        <f>SUMIFS(#REF!,#REF!,$C$5)</f>
        <v>#REF!</v>
      </c>
      <c r="FQ7" s="58" t="e">
        <f>SUMIFS(#REF!,#REF!,$C$5)</f>
        <v>#REF!</v>
      </c>
      <c r="FR7" s="58" t="e">
        <f>SUMIFS(#REF!,#REF!,$C$5)</f>
        <v>#REF!</v>
      </c>
      <c r="FS7" s="58" t="e">
        <f>SUMIFS(#REF!,#REF!,$C$5)</f>
        <v>#REF!</v>
      </c>
      <c r="FT7" s="58" t="e">
        <f>SUMIFS(#REF!,#REF!,$C$5)</f>
        <v>#REF!</v>
      </c>
      <c r="FU7" s="58" t="e">
        <f>SUMIFS(#REF!,#REF!,$C$5)</f>
        <v>#REF!</v>
      </c>
      <c r="FV7" s="58" t="e">
        <f>SUMIFS(#REF!,#REF!,$C$5)</f>
        <v>#REF!</v>
      </c>
      <c r="FW7" s="58" t="e">
        <f>SUMIFS(#REF!,#REF!,$C$5)</f>
        <v>#REF!</v>
      </c>
      <c r="FX7" s="58" t="e">
        <f>SUMIFS(#REF!,#REF!,$C$5)</f>
        <v>#REF!</v>
      </c>
      <c r="FY7" s="58" t="e">
        <f>SUMIFS(#REF!,#REF!,$C$5)</f>
        <v>#REF!</v>
      </c>
      <c r="FZ7" s="58" t="e">
        <f>SUMIFS(#REF!,#REF!,$C$5)</f>
        <v>#REF!</v>
      </c>
      <c r="GA7" s="58" t="e">
        <f>SUMIFS(#REF!,#REF!,$C$5)</f>
        <v>#REF!</v>
      </c>
      <c r="GB7" s="58" t="e">
        <f>SUMIFS(#REF!,#REF!,$C$5)</f>
        <v>#REF!</v>
      </c>
      <c r="GC7" s="58" t="e">
        <f>SUMIFS(#REF!,#REF!,$C$5)</f>
        <v>#REF!</v>
      </c>
      <c r="GD7" s="58" t="e">
        <f>SUMIFS(#REF!,#REF!,$C$5)</f>
        <v>#REF!</v>
      </c>
      <c r="GE7" s="58" t="e">
        <f>SUMIFS(#REF!,#REF!,$C$5)</f>
        <v>#REF!</v>
      </c>
      <c r="GF7" s="58" t="e">
        <f>SUMIFS(#REF!,#REF!,$C$5)</f>
        <v>#REF!</v>
      </c>
      <c r="GG7" s="58" t="e">
        <f>SUMIFS(#REF!,#REF!,$C$5)</f>
        <v>#REF!</v>
      </c>
      <c r="GH7" s="58" t="e">
        <f>SUMIFS(#REF!,#REF!,$C$5)</f>
        <v>#REF!</v>
      </c>
      <c r="GI7" s="59" t="e">
        <f>SUMIFS(#REF!,#REF!,$C$5)</f>
        <v>#REF!</v>
      </c>
    </row>
    <row r="8" spans="1:1209" ht="15.75" thickBot="1" x14ac:dyDescent="0.3">
      <c r="A8" s="45"/>
      <c r="B8" s="46" t="s">
        <v>211</v>
      </c>
      <c r="C8" s="87">
        <v>2041</v>
      </c>
      <c r="D8" s="47"/>
      <c r="GK8" s="5"/>
    </row>
    <row r="9" spans="1:1209" ht="15.75" thickBot="1" x14ac:dyDescent="0.3">
      <c r="A9" s="48"/>
      <c r="B9" s="49"/>
      <c r="C9" s="49"/>
      <c r="D9" s="50"/>
      <c r="G9" s="60"/>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1"/>
      <c r="IX9" s="61"/>
      <c r="IY9" s="61"/>
      <c r="IZ9" s="61"/>
      <c r="JA9" s="61"/>
      <c r="JB9" s="61"/>
      <c r="JC9" s="61"/>
      <c r="JD9" s="61"/>
      <c r="JE9" s="61"/>
      <c r="JF9" s="61"/>
      <c r="JG9" s="61"/>
      <c r="JH9" s="61"/>
      <c r="JI9" s="61"/>
      <c r="JJ9" s="61"/>
      <c r="JK9" s="61"/>
      <c r="JL9" s="61"/>
      <c r="JM9" s="61"/>
      <c r="JN9" s="61"/>
      <c r="JO9" s="61"/>
      <c r="JP9" s="61"/>
      <c r="JQ9" s="61"/>
      <c r="JR9" s="61"/>
      <c r="JS9" s="61"/>
      <c r="JT9" s="61"/>
      <c r="JU9" s="61"/>
      <c r="JV9" s="61"/>
      <c r="JW9" s="61"/>
      <c r="JX9" s="61"/>
      <c r="JY9" s="61"/>
      <c r="JZ9" s="61"/>
      <c r="KA9" s="61"/>
      <c r="KB9" s="61"/>
      <c r="KC9" s="61"/>
      <c r="KD9" s="61"/>
      <c r="KE9" s="61"/>
      <c r="KF9" s="61"/>
      <c r="KG9" s="61"/>
      <c r="KH9" s="61"/>
      <c r="KI9" s="61"/>
      <c r="KJ9" s="61"/>
      <c r="KK9" s="61"/>
      <c r="KL9" s="61"/>
      <c r="KM9" s="61"/>
      <c r="KN9" s="61"/>
      <c r="KO9" s="61"/>
      <c r="KP9" s="61"/>
      <c r="KQ9" s="61"/>
      <c r="KR9" s="61"/>
      <c r="KS9" s="61"/>
      <c r="KT9" s="61"/>
      <c r="KU9" s="61"/>
      <c r="KV9" s="61"/>
      <c r="KW9" s="61"/>
      <c r="KX9" s="61"/>
      <c r="KY9" s="61"/>
      <c r="KZ9" s="61"/>
      <c r="LA9" s="61"/>
      <c r="LB9" s="61"/>
      <c r="LC9" s="61"/>
      <c r="LD9" s="61"/>
      <c r="LE9" s="61"/>
      <c r="LF9" s="61"/>
      <c r="LG9" s="61"/>
      <c r="LH9" s="61"/>
      <c r="LI9" s="61"/>
      <c r="LJ9" s="61"/>
      <c r="LK9" s="61"/>
      <c r="LL9" s="61"/>
      <c r="LM9" s="61"/>
      <c r="LN9" s="61"/>
      <c r="LO9" s="61"/>
      <c r="LP9" s="61"/>
      <c r="LQ9" s="61"/>
      <c r="LR9" s="61"/>
      <c r="LS9" s="61"/>
      <c r="LT9" s="61"/>
      <c r="LU9" s="61"/>
      <c r="LV9" s="61"/>
      <c r="LW9" s="61"/>
      <c r="LX9" s="61"/>
      <c r="LY9" s="61"/>
      <c r="LZ9" s="61"/>
      <c r="MA9" s="61"/>
      <c r="MB9" s="61"/>
      <c r="MC9" s="61"/>
      <c r="MD9" s="61"/>
      <c r="ME9" s="61"/>
      <c r="MF9" s="61"/>
      <c r="MG9" s="61"/>
      <c r="MH9" s="61"/>
      <c r="MI9" s="61"/>
      <c r="MJ9" s="61"/>
      <c r="MK9" s="61"/>
      <c r="ML9" s="61"/>
      <c r="MM9" s="61"/>
      <c r="MN9" s="61"/>
      <c r="MO9" s="61"/>
      <c r="MP9" s="61"/>
      <c r="MQ9" s="61"/>
      <c r="MR9" s="61"/>
      <c r="MS9" s="61"/>
      <c r="MT9" s="61"/>
      <c r="MU9" s="61"/>
      <c r="MV9" s="61"/>
      <c r="MW9" s="61"/>
      <c r="MX9" s="61"/>
      <c r="MY9" s="61"/>
      <c r="MZ9" s="61"/>
      <c r="NA9" s="61"/>
      <c r="NB9" s="61"/>
      <c r="NC9" s="61"/>
      <c r="ND9" s="61"/>
      <c r="NE9" s="61"/>
      <c r="NF9" s="61"/>
      <c r="NG9" s="61"/>
      <c r="NH9" s="61"/>
      <c r="NI9" s="61"/>
      <c r="NJ9" s="61"/>
      <c r="NK9" s="61"/>
      <c r="NL9" s="61"/>
      <c r="NM9" s="61"/>
      <c r="NN9" s="61"/>
      <c r="NO9" s="61"/>
      <c r="NP9" s="61"/>
      <c r="NQ9" s="61"/>
      <c r="NR9" s="61"/>
      <c r="NS9" s="61"/>
      <c r="NT9" s="61"/>
      <c r="NU9" s="61"/>
      <c r="NV9" s="61"/>
      <c r="NW9" s="61"/>
      <c r="NX9" s="61"/>
      <c r="NY9" s="61"/>
      <c r="NZ9" s="61"/>
      <c r="OA9" s="61"/>
      <c r="OB9" s="61"/>
      <c r="OC9" s="61"/>
      <c r="OD9" s="61"/>
      <c r="OE9" s="61"/>
      <c r="OF9" s="61"/>
      <c r="OG9" s="61"/>
      <c r="OH9" s="61"/>
      <c r="OI9" s="61"/>
      <c r="OJ9" s="61"/>
      <c r="OK9" s="61"/>
      <c r="OL9" s="61"/>
      <c r="OM9" s="61"/>
      <c r="ON9" s="61"/>
      <c r="OO9" s="61"/>
      <c r="OP9" s="61"/>
      <c r="OQ9" s="61"/>
      <c r="OR9" s="61"/>
      <c r="OS9" s="61"/>
      <c r="OT9" s="61"/>
      <c r="OU9" s="61"/>
      <c r="OV9" s="61"/>
      <c r="OW9" s="61"/>
      <c r="OX9" s="61"/>
      <c r="OY9" s="61"/>
      <c r="OZ9" s="61"/>
      <c r="PA9" s="61"/>
      <c r="PB9" s="61"/>
      <c r="PC9" s="61"/>
      <c r="PD9" s="61"/>
      <c r="PE9" s="61"/>
      <c r="PF9" s="61"/>
      <c r="PG9" s="61"/>
      <c r="PH9" s="61"/>
      <c r="PI9" s="61"/>
      <c r="PJ9" s="61"/>
      <c r="PK9" s="61"/>
      <c r="PL9" s="61"/>
      <c r="PM9" s="61"/>
      <c r="PN9" s="61"/>
      <c r="PO9" s="61"/>
      <c r="PP9" s="61"/>
      <c r="PQ9" s="61"/>
      <c r="PR9" s="61"/>
      <c r="PS9" s="61"/>
      <c r="PT9" s="61"/>
      <c r="PU9" s="61"/>
      <c r="PV9" s="61"/>
      <c r="PW9" s="61"/>
      <c r="PX9" s="61"/>
      <c r="PY9" s="61"/>
      <c r="PZ9" s="61"/>
      <c r="QA9" s="61"/>
      <c r="QB9" s="61"/>
      <c r="QC9" s="61"/>
      <c r="QD9" s="61"/>
      <c r="QE9" s="61"/>
      <c r="QF9" s="61"/>
      <c r="QG9" s="61"/>
      <c r="QH9" s="61"/>
      <c r="QI9" s="61"/>
      <c r="QJ9" s="61"/>
      <c r="QK9" s="61"/>
      <c r="QL9" s="61"/>
      <c r="QM9" s="61"/>
      <c r="QN9" s="61"/>
      <c r="QO9" s="61"/>
      <c r="QP9" s="61"/>
      <c r="QQ9" s="61"/>
      <c r="QR9" s="61"/>
      <c r="QS9" s="61"/>
      <c r="QT9" s="61"/>
      <c r="QU9" s="61"/>
      <c r="QV9" s="61"/>
      <c r="QW9" s="61"/>
      <c r="QX9" s="61"/>
      <c r="QY9" s="61"/>
      <c r="QZ9" s="61"/>
      <c r="RA9" s="61"/>
      <c r="RB9" s="61"/>
      <c r="RC9" s="61"/>
      <c r="RD9" s="61"/>
      <c r="RE9" s="61"/>
      <c r="RF9" s="61"/>
      <c r="RG9" s="61"/>
      <c r="RH9" s="61"/>
      <c r="RI9" s="61"/>
      <c r="RJ9" s="61"/>
      <c r="RK9" s="61"/>
      <c r="RL9" s="61"/>
      <c r="RM9" s="61"/>
      <c r="RN9" s="61"/>
      <c r="RO9" s="61"/>
      <c r="RP9" s="61"/>
      <c r="RQ9" s="61"/>
      <c r="RR9" s="61"/>
      <c r="RS9" s="61"/>
      <c r="RT9" s="61"/>
      <c r="RU9" s="61"/>
      <c r="RV9" s="61"/>
      <c r="RW9" s="61"/>
      <c r="RX9" s="61"/>
      <c r="RY9" s="61"/>
      <c r="RZ9" s="61"/>
      <c r="SA9" s="61"/>
      <c r="SB9" s="61"/>
      <c r="SC9" s="61"/>
      <c r="SD9" s="61"/>
      <c r="SE9" s="61"/>
      <c r="SF9" s="61"/>
      <c r="SG9" s="61"/>
      <c r="SH9" s="61"/>
      <c r="SI9" s="61"/>
      <c r="SJ9" s="61"/>
      <c r="SK9" s="61"/>
      <c r="SL9" s="61"/>
      <c r="SM9" s="61"/>
      <c r="SN9" s="61"/>
      <c r="SO9" s="61"/>
      <c r="SP9" s="61"/>
      <c r="SQ9" s="61"/>
      <c r="SR9" s="61"/>
      <c r="SS9" s="61"/>
      <c r="ST9" s="61"/>
      <c r="SU9" s="61"/>
      <c r="SV9" s="61"/>
      <c r="SW9" s="61"/>
      <c r="SX9" s="61"/>
      <c r="SY9" s="61"/>
      <c r="SZ9" s="61"/>
      <c r="TA9" s="61"/>
      <c r="TB9" s="61"/>
      <c r="TC9" s="61"/>
      <c r="TD9" s="61"/>
      <c r="TE9" s="61"/>
      <c r="TF9" s="61"/>
      <c r="TG9" s="61"/>
      <c r="TH9" s="61"/>
      <c r="TI9" s="61"/>
      <c r="TJ9" s="61"/>
      <c r="TK9" s="61"/>
      <c r="TL9" s="61"/>
      <c r="TM9" s="61"/>
      <c r="TN9" s="61"/>
      <c r="TO9" s="61"/>
      <c r="TP9" s="61"/>
      <c r="TQ9" s="61"/>
      <c r="TR9" s="61"/>
      <c r="TS9" s="61"/>
      <c r="TT9" s="61"/>
      <c r="TU9" s="61"/>
      <c r="TV9" s="61"/>
      <c r="TW9" s="61"/>
      <c r="TX9" s="61"/>
      <c r="TY9" s="61"/>
      <c r="TZ9" s="61"/>
      <c r="UA9" s="61"/>
      <c r="UB9" s="61"/>
      <c r="UC9" s="61"/>
      <c r="UD9" s="61"/>
      <c r="UE9" s="61"/>
      <c r="UF9" s="61"/>
      <c r="UG9" s="61"/>
      <c r="UH9" s="61"/>
      <c r="UI9" s="61"/>
      <c r="UJ9" s="61"/>
      <c r="UK9" s="61"/>
      <c r="UL9" s="61"/>
      <c r="UM9" s="61"/>
      <c r="UN9" s="61"/>
      <c r="UO9" s="61"/>
      <c r="UP9" s="61"/>
      <c r="UQ9" s="61"/>
      <c r="UR9" s="61"/>
      <c r="US9" s="61"/>
      <c r="UT9" s="61"/>
      <c r="UU9" s="61"/>
      <c r="UV9" s="61"/>
      <c r="UW9" s="61"/>
      <c r="UX9" s="61"/>
      <c r="UY9" s="61"/>
      <c r="UZ9" s="61"/>
      <c r="VA9" s="61"/>
      <c r="VB9" s="61"/>
      <c r="VC9" s="61"/>
      <c r="VD9" s="61"/>
      <c r="VE9" s="61"/>
      <c r="VF9" s="61"/>
      <c r="VG9" s="61"/>
      <c r="VH9" s="61"/>
      <c r="VI9" s="61"/>
      <c r="VJ9" s="61"/>
      <c r="VK9" s="61"/>
      <c r="VL9" s="61"/>
      <c r="VM9" s="61"/>
      <c r="VN9" s="61"/>
      <c r="VO9" s="61"/>
      <c r="VP9" s="61"/>
      <c r="VQ9" s="61"/>
      <c r="VR9" s="61"/>
      <c r="VS9" s="61"/>
      <c r="VT9" s="61"/>
      <c r="VU9" s="61"/>
      <c r="VV9" s="61"/>
      <c r="VW9" s="61"/>
      <c r="VX9" s="61"/>
      <c r="VY9" s="61"/>
      <c r="VZ9" s="61"/>
      <c r="WA9" s="61"/>
      <c r="WB9" s="61"/>
      <c r="WC9" s="61"/>
      <c r="WD9" s="61"/>
      <c r="WE9" s="61"/>
      <c r="WF9" s="61"/>
      <c r="WG9" s="61"/>
      <c r="WH9" s="61"/>
      <c r="WI9" s="61"/>
      <c r="WJ9" s="61"/>
      <c r="WK9" s="61"/>
      <c r="WL9" s="61"/>
      <c r="WM9" s="61"/>
      <c r="WN9" s="61"/>
      <c r="WO9" s="61"/>
      <c r="WP9" s="61"/>
      <c r="WQ9" s="61"/>
      <c r="WR9" s="61"/>
      <c r="WS9" s="61"/>
      <c r="WT9" s="61"/>
      <c r="WU9" s="61"/>
      <c r="WV9" s="61"/>
      <c r="WW9" s="61"/>
      <c r="WX9" s="61"/>
      <c r="WY9" s="61"/>
      <c r="WZ9" s="61"/>
      <c r="XA9" s="61"/>
      <c r="XB9" s="61"/>
      <c r="XC9" s="61"/>
      <c r="XD9" s="61"/>
      <c r="XE9" s="61"/>
      <c r="XF9" s="61"/>
      <c r="XG9" s="61"/>
      <c r="XH9" s="61"/>
      <c r="XI9" s="61"/>
      <c r="XJ9" s="61"/>
      <c r="XK9" s="61"/>
      <c r="XL9" s="61"/>
      <c r="XM9" s="61"/>
      <c r="XN9" s="61"/>
      <c r="XO9" s="61"/>
      <c r="XP9" s="61"/>
      <c r="XQ9" s="61"/>
      <c r="XR9" s="61"/>
      <c r="XS9" s="61"/>
      <c r="XT9" s="61"/>
      <c r="XU9" s="61"/>
      <c r="XV9" s="61"/>
      <c r="XW9" s="61"/>
      <c r="XX9" s="61"/>
      <c r="XY9" s="61"/>
      <c r="XZ9" s="61"/>
      <c r="YA9" s="61"/>
      <c r="YB9" s="61"/>
      <c r="YC9" s="61"/>
      <c r="YD9" s="61"/>
      <c r="YE9" s="61"/>
      <c r="YF9" s="61"/>
      <c r="YG9" s="61"/>
      <c r="YH9" s="61"/>
      <c r="YI9" s="61"/>
      <c r="YJ9" s="61"/>
      <c r="YK9" s="61"/>
      <c r="YL9" s="61"/>
      <c r="YM9" s="61"/>
      <c r="YN9" s="61"/>
      <c r="YO9" s="61"/>
      <c r="YP9" s="61"/>
      <c r="YQ9" s="61"/>
      <c r="YR9" s="61"/>
      <c r="YS9" s="61"/>
      <c r="YT9" s="61"/>
      <c r="YU9" s="61"/>
      <c r="YV9" s="61"/>
      <c r="YW9" s="61"/>
      <c r="YX9" s="61"/>
      <c r="YY9" s="61"/>
      <c r="YZ9" s="61"/>
      <c r="ZA9" s="61"/>
      <c r="ZB9" s="61"/>
      <c r="ZC9" s="61"/>
      <c r="ZD9" s="61"/>
      <c r="ZE9" s="61"/>
      <c r="ZF9" s="61"/>
      <c r="ZG9" s="61"/>
      <c r="ZH9" s="61"/>
      <c r="ZI9" s="61"/>
      <c r="ZJ9" s="61"/>
      <c r="ZK9" s="61"/>
      <c r="ZL9" s="61"/>
      <c r="ZM9" s="61"/>
      <c r="ZN9" s="61"/>
      <c r="ZO9" s="61"/>
      <c r="ZP9" s="61"/>
      <c r="ZQ9" s="61"/>
      <c r="ZR9" s="61"/>
      <c r="ZS9" s="61"/>
      <c r="ZT9" s="61"/>
      <c r="ZU9" s="61"/>
      <c r="ZV9" s="61"/>
      <c r="ZW9" s="61"/>
      <c r="ZX9" s="61"/>
      <c r="ZY9" s="61"/>
      <c r="ZZ9" s="61"/>
      <c r="AAA9" s="61"/>
      <c r="AAB9" s="61"/>
      <c r="AAC9" s="61"/>
      <c r="AAD9" s="61"/>
      <c r="AAE9" s="61"/>
      <c r="AAF9" s="61"/>
      <c r="AAG9" s="61"/>
      <c r="AAH9" s="61"/>
      <c r="AAI9" s="61"/>
      <c r="AAJ9" s="61"/>
      <c r="AAK9" s="61"/>
      <c r="AAL9" s="61"/>
      <c r="AAM9" s="61"/>
      <c r="AAN9" s="61"/>
      <c r="AAO9" s="61"/>
      <c r="AAP9" s="61"/>
      <c r="AAQ9" s="61"/>
      <c r="AAR9" s="61"/>
      <c r="AAS9" s="61"/>
      <c r="AAT9" s="61"/>
      <c r="AAU9" s="61"/>
      <c r="AAV9" s="61"/>
      <c r="AAW9" s="61"/>
      <c r="AAX9" s="61"/>
      <c r="AAY9" s="61"/>
      <c r="AAZ9" s="61"/>
      <c r="ABA9" s="61"/>
      <c r="ABB9" s="61"/>
      <c r="ABC9" s="61"/>
      <c r="ABD9" s="61"/>
      <c r="ABE9" s="61"/>
      <c r="ABF9" s="61"/>
      <c r="ABG9" s="61"/>
      <c r="ABH9" s="61"/>
      <c r="ABI9" s="61"/>
      <c r="ABJ9" s="61"/>
      <c r="ABK9" s="61"/>
      <c r="ABL9" s="61"/>
      <c r="ABM9" s="61"/>
      <c r="ABN9" s="61"/>
      <c r="ABO9" s="61"/>
      <c r="ABP9" s="61"/>
      <c r="ABQ9" s="61"/>
      <c r="ABR9" s="61"/>
      <c r="ABS9" s="61"/>
      <c r="ABT9" s="61"/>
      <c r="ABU9" s="61"/>
      <c r="ABV9" s="61"/>
      <c r="ABW9" s="61"/>
      <c r="ABX9" s="61"/>
      <c r="ABY9" s="61"/>
      <c r="ABZ9" s="61"/>
      <c r="ACA9" s="61"/>
      <c r="ACB9" s="61"/>
      <c r="ACC9" s="61"/>
      <c r="ACD9" s="61"/>
      <c r="ACE9" s="61"/>
      <c r="ACF9" s="61"/>
      <c r="ACG9" s="61"/>
      <c r="ACH9" s="61"/>
      <c r="ACI9" s="61"/>
      <c r="ACJ9" s="61"/>
      <c r="ACK9" s="61"/>
      <c r="ACL9" s="61"/>
      <c r="ACM9" s="61"/>
      <c r="ACN9" s="61"/>
      <c r="ACO9" s="61"/>
      <c r="ACP9" s="61"/>
      <c r="ACQ9" s="61"/>
      <c r="ACR9" s="61"/>
      <c r="ACS9" s="61"/>
      <c r="ACT9" s="61"/>
      <c r="ACU9" s="61"/>
      <c r="ACV9" s="61"/>
      <c r="ACW9" s="61"/>
      <c r="ACX9" s="61"/>
      <c r="ACY9" s="61"/>
      <c r="ACZ9" s="61"/>
      <c r="ADA9" s="61"/>
      <c r="ADB9" s="61"/>
      <c r="ADC9" s="61"/>
      <c r="ADD9" s="61"/>
      <c r="ADE9" s="61"/>
      <c r="ADF9" s="61"/>
      <c r="ADG9" s="61"/>
      <c r="ADH9" s="61"/>
      <c r="ADI9" s="61"/>
      <c r="ADJ9" s="61"/>
      <c r="ADK9" s="61"/>
      <c r="ADL9" s="61"/>
      <c r="ADM9" s="61"/>
      <c r="ADN9" s="61"/>
      <c r="ADO9" s="61"/>
      <c r="ADP9" s="61"/>
      <c r="ADQ9" s="61"/>
      <c r="ADR9" s="61"/>
      <c r="ADS9" s="61"/>
      <c r="ADT9" s="61"/>
      <c r="ADU9" s="61"/>
      <c r="ADV9" s="61"/>
      <c r="ADW9" s="61"/>
      <c r="ADX9" s="61"/>
      <c r="ADY9" s="61"/>
      <c r="ADZ9" s="61"/>
      <c r="AEA9" s="61"/>
      <c r="AEB9" s="61"/>
      <c r="AEC9" s="61"/>
      <c r="AED9" s="61"/>
      <c r="AEE9" s="61"/>
      <c r="AEF9" s="61"/>
      <c r="AEG9" s="61"/>
      <c r="AEH9" s="61"/>
      <c r="AEI9" s="61"/>
      <c r="AEJ9" s="61"/>
      <c r="AEK9" s="61"/>
      <c r="AEL9" s="61"/>
      <c r="AEM9" s="61"/>
      <c r="AEN9" s="61"/>
      <c r="AEO9" s="61"/>
      <c r="AEP9" s="61"/>
      <c r="AEQ9" s="61"/>
      <c r="AER9" s="61"/>
      <c r="AES9" s="61"/>
      <c r="AET9" s="61"/>
      <c r="AEU9" s="61"/>
      <c r="AEV9" s="61"/>
      <c r="AEW9" s="61"/>
      <c r="AEX9" s="61"/>
      <c r="AEY9" s="61"/>
      <c r="AEZ9" s="61"/>
      <c r="AFA9" s="61"/>
      <c r="AFB9" s="61"/>
      <c r="AFC9" s="61"/>
      <c r="AFD9" s="61"/>
      <c r="AFE9" s="61"/>
      <c r="AFF9" s="61"/>
      <c r="AFG9" s="61"/>
      <c r="AFH9" s="61"/>
      <c r="AFI9" s="61"/>
      <c r="AFJ9" s="61"/>
      <c r="AFK9" s="61"/>
      <c r="AFL9" s="61"/>
      <c r="AFM9" s="61"/>
      <c r="AFN9" s="61"/>
      <c r="AFO9" s="61"/>
      <c r="AFP9" s="61"/>
      <c r="AFQ9" s="61"/>
      <c r="AFR9" s="61"/>
      <c r="AFS9" s="61"/>
      <c r="AFT9" s="61"/>
      <c r="AFU9" s="61"/>
      <c r="AFV9" s="61"/>
      <c r="AFW9" s="61"/>
      <c r="AFX9" s="61"/>
      <c r="AFY9" s="61"/>
      <c r="AFZ9" s="61"/>
      <c r="AGA9" s="61"/>
      <c r="AGB9" s="61"/>
      <c r="AGC9" s="61"/>
      <c r="AGD9" s="61"/>
      <c r="AGE9" s="61"/>
      <c r="AGF9" s="61"/>
      <c r="AGG9" s="61"/>
      <c r="AGH9" s="61"/>
      <c r="AGI9" s="61"/>
      <c r="AGJ9" s="61"/>
      <c r="AGK9" s="61"/>
      <c r="AGL9" s="61"/>
      <c r="AGM9" s="61"/>
      <c r="AGN9" s="61"/>
      <c r="AGO9" s="61"/>
      <c r="AGP9" s="61"/>
      <c r="AGQ9" s="61"/>
      <c r="AGR9" s="61"/>
      <c r="AGS9" s="61"/>
      <c r="AGT9" s="61"/>
      <c r="AGU9" s="61"/>
      <c r="AGV9" s="61"/>
      <c r="AGW9" s="61"/>
      <c r="AGX9" s="61"/>
      <c r="AGY9" s="61"/>
      <c r="AGZ9" s="61"/>
      <c r="AHA9" s="61"/>
      <c r="AHB9" s="61"/>
      <c r="AHC9" s="61"/>
      <c r="AHD9" s="61"/>
      <c r="AHE9" s="61"/>
      <c r="AHF9" s="61"/>
      <c r="AHG9" s="61"/>
      <c r="AHH9" s="61"/>
      <c r="AHI9" s="61"/>
      <c r="AHJ9" s="61"/>
      <c r="AHK9" s="61"/>
      <c r="AHL9" s="61"/>
      <c r="AHM9" s="61"/>
      <c r="AHN9" s="61"/>
      <c r="AHO9" s="61"/>
      <c r="AHP9" s="61"/>
      <c r="AHQ9" s="61"/>
      <c r="AHR9" s="61"/>
      <c r="AHS9" s="61"/>
      <c r="AHT9" s="61"/>
      <c r="AHU9" s="61"/>
      <c r="AHV9" s="61"/>
      <c r="AHW9" s="61"/>
      <c r="AHX9" s="61"/>
      <c r="AHY9" s="61"/>
      <c r="AHZ9" s="61"/>
      <c r="AIA9" s="61"/>
      <c r="AIB9" s="61"/>
      <c r="AIC9" s="61"/>
      <c r="AID9" s="61"/>
      <c r="AIE9" s="61"/>
      <c r="AIF9" s="61"/>
      <c r="AIG9" s="61"/>
      <c r="AIH9" s="61"/>
      <c r="AII9" s="61"/>
      <c r="AIJ9" s="61"/>
      <c r="AIK9" s="61"/>
      <c r="AIL9" s="61"/>
      <c r="AIM9" s="61"/>
      <c r="AIN9" s="61"/>
      <c r="AIO9" s="61"/>
      <c r="AIP9" s="61"/>
      <c r="AIQ9" s="61"/>
      <c r="AIR9" s="61"/>
      <c r="AIS9" s="61"/>
      <c r="AIT9" s="61"/>
      <c r="AIU9" s="61"/>
      <c r="AIV9" s="61"/>
      <c r="AIW9" s="61"/>
      <c r="AIX9" s="61"/>
      <c r="AIY9" s="61"/>
      <c r="AIZ9" s="61"/>
      <c r="AJA9" s="61"/>
      <c r="AJB9" s="61"/>
      <c r="AJC9" s="61"/>
      <c r="AJD9" s="61"/>
      <c r="AJE9" s="61"/>
      <c r="AJF9" s="61"/>
      <c r="AJG9" s="61"/>
      <c r="AJH9" s="61"/>
      <c r="AJI9" s="61"/>
      <c r="AJJ9" s="61"/>
      <c r="AJK9" s="61"/>
      <c r="AJL9" s="61"/>
      <c r="AJM9" s="61"/>
      <c r="AJN9" s="61"/>
      <c r="AJO9" s="61"/>
      <c r="AJP9" s="61"/>
      <c r="AJQ9" s="61"/>
      <c r="AJR9" s="61"/>
      <c r="AJS9" s="61"/>
      <c r="AJT9" s="61"/>
      <c r="AJU9" s="61"/>
      <c r="AJV9" s="61"/>
      <c r="AJW9" s="61"/>
      <c r="AJX9" s="61"/>
      <c r="AJY9" s="61"/>
      <c r="AJZ9" s="61"/>
      <c r="AKA9" s="61"/>
      <c r="AKB9" s="61"/>
      <c r="AKC9" s="61"/>
      <c r="AKD9" s="61"/>
      <c r="AKE9" s="61"/>
      <c r="AKF9" s="61"/>
      <c r="AKG9" s="61"/>
      <c r="AKH9" s="61"/>
      <c r="AKI9" s="61"/>
      <c r="AKJ9" s="61"/>
      <c r="AKK9" s="61"/>
      <c r="AKL9" s="61"/>
      <c r="AKM9" s="61"/>
      <c r="AKN9" s="61"/>
      <c r="AKO9" s="61"/>
      <c r="AKP9" s="61"/>
      <c r="AKQ9" s="61"/>
      <c r="AKR9" s="61"/>
      <c r="AKS9" s="61"/>
      <c r="AKT9" s="61"/>
      <c r="AKU9" s="61"/>
      <c r="AKV9" s="61"/>
      <c r="AKW9" s="61"/>
      <c r="AKX9" s="61"/>
      <c r="AKY9" s="61"/>
      <c r="AKZ9" s="61"/>
      <c r="ALA9" s="61"/>
      <c r="ALB9" s="61"/>
      <c r="ALC9" s="61"/>
      <c r="ALD9" s="61"/>
      <c r="ALE9" s="61"/>
      <c r="ALF9" s="61"/>
      <c r="ALG9" s="61"/>
      <c r="ALH9" s="61"/>
      <c r="ALI9" s="61"/>
      <c r="ALJ9" s="61"/>
      <c r="ALK9" s="61"/>
      <c r="ALL9" s="61"/>
      <c r="ALM9" s="61"/>
      <c r="ALN9" s="61"/>
      <c r="ALO9" s="61"/>
      <c r="ALP9" s="61"/>
      <c r="ALQ9" s="61"/>
      <c r="ALR9" s="61"/>
      <c r="ALS9" s="61"/>
      <c r="ALT9" s="61"/>
      <c r="ALU9" s="61"/>
      <c r="ALV9" s="61"/>
      <c r="ALW9" s="61"/>
      <c r="ALX9" s="61"/>
      <c r="ALY9" s="61"/>
      <c r="ALZ9" s="61"/>
      <c r="AMA9" s="61"/>
      <c r="AMB9" s="61"/>
      <c r="AMC9" s="61"/>
      <c r="AMD9" s="61"/>
      <c r="AME9" s="61"/>
      <c r="AMF9" s="61"/>
      <c r="AMG9" s="61"/>
      <c r="AMH9" s="61"/>
      <c r="AMI9" s="61"/>
      <c r="AMJ9" s="61"/>
      <c r="AMK9" s="61"/>
      <c r="AML9" s="61"/>
      <c r="AMM9" s="61"/>
      <c r="AMN9" s="61"/>
      <c r="AMO9" s="61"/>
      <c r="AMP9" s="61"/>
      <c r="AMQ9" s="61"/>
      <c r="AMR9" s="61"/>
      <c r="AMS9" s="61"/>
      <c r="AMT9" s="61"/>
      <c r="AMU9" s="61"/>
      <c r="AMV9" s="61"/>
      <c r="AMW9" s="61"/>
      <c r="AMX9" s="61"/>
      <c r="AMY9" s="61"/>
      <c r="AMZ9" s="61"/>
      <c r="ANA9" s="61"/>
      <c r="ANB9" s="61"/>
      <c r="ANC9" s="61"/>
      <c r="AND9" s="61"/>
      <c r="ANE9" s="61"/>
      <c r="ANF9" s="61"/>
      <c r="ANG9" s="61"/>
      <c r="ANH9" s="61"/>
      <c r="ANI9" s="61"/>
      <c r="ANJ9" s="61"/>
      <c r="ANK9" s="61"/>
      <c r="ANL9" s="61"/>
      <c r="ANM9" s="61"/>
      <c r="ANN9" s="61"/>
      <c r="ANO9" s="61"/>
      <c r="ANP9" s="61"/>
      <c r="ANQ9" s="61"/>
      <c r="ANR9" s="61"/>
      <c r="ANS9" s="61"/>
      <c r="ANT9" s="61"/>
      <c r="ANU9" s="61"/>
      <c r="ANV9" s="61"/>
      <c r="ANW9" s="61"/>
      <c r="ANX9" s="61"/>
      <c r="ANY9" s="61"/>
      <c r="ANZ9" s="61"/>
      <c r="AOA9" s="61"/>
      <c r="AOB9" s="61"/>
      <c r="AOC9" s="61"/>
      <c r="AOD9" s="61"/>
      <c r="AOE9" s="61"/>
      <c r="AOF9" s="61"/>
      <c r="AOG9" s="61"/>
      <c r="AOH9" s="61"/>
      <c r="AOI9" s="61"/>
      <c r="AOJ9" s="61"/>
      <c r="AOK9" s="61"/>
      <c r="AOL9" s="61"/>
      <c r="AOM9" s="61"/>
      <c r="AON9" s="61"/>
      <c r="AOO9" s="61"/>
      <c r="AOP9" s="61"/>
      <c r="AOQ9" s="61"/>
      <c r="AOR9" s="61"/>
      <c r="AOS9" s="61"/>
      <c r="AOT9" s="61"/>
      <c r="AOU9" s="61"/>
      <c r="AOV9" s="61"/>
      <c r="AOW9" s="61"/>
      <c r="AOX9" s="61"/>
      <c r="AOY9" s="61"/>
      <c r="AOZ9" s="61"/>
      <c r="APA9" s="61"/>
      <c r="APB9" s="61"/>
      <c r="APC9" s="61"/>
      <c r="APD9" s="61"/>
      <c r="APE9" s="61"/>
      <c r="APF9" s="61"/>
      <c r="APG9" s="61"/>
      <c r="APH9" s="61"/>
      <c r="API9" s="61"/>
      <c r="APJ9" s="61"/>
      <c r="APK9" s="61"/>
      <c r="APL9" s="61"/>
      <c r="APM9" s="61"/>
      <c r="APN9" s="61"/>
      <c r="APO9" s="61"/>
      <c r="APP9" s="61"/>
      <c r="APQ9" s="61"/>
      <c r="APR9" s="61"/>
      <c r="APS9" s="61"/>
      <c r="APT9" s="61"/>
      <c r="APU9" s="61"/>
      <c r="APV9" s="61"/>
      <c r="APW9" s="61"/>
      <c r="APX9" s="61"/>
      <c r="APY9" s="61"/>
      <c r="APZ9" s="61"/>
      <c r="AQA9" s="61"/>
      <c r="AQB9" s="61"/>
      <c r="AQC9" s="61"/>
      <c r="AQD9" s="61"/>
      <c r="AQE9" s="61"/>
      <c r="AQF9" s="61"/>
      <c r="AQG9" s="61"/>
      <c r="AQH9" s="61"/>
      <c r="AQI9" s="61"/>
      <c r="AQJ9" s="61"/>
      <c r="AQK9" s="61"/>
      <c r="AQL9" s="61"/>
      <c r="AQM9" s="61"/>
      <c r="AQN9" s="61"/>
      <c r="AQO9" s="61"/>
      <c r="AQP9" s="61"/>
      <c r="AQQ9" s="61"/>
      <c r="AQR9" s="61"/>
      <c r="AQS9" s="61"/>
      <c r="AQT9" s="61"/>
      <c r="AQU9" s="61"/>
      <c r="AQV9" s="61"/>
      <c r="AQW9" s="61"/>
      <c r="AQX9" s="61"/>
      <c r="AQY9" s="61"/>
      <c r="AQZ9" s="61"/>
      <c r="ARA9" s="61"/>
      <c r="ARB9" s="61"/>
      <c r="ARC9" s="61"/>
      <c r="ARD9" s="61"/>
      <c r="ARE9" s="61"/>
      <c r="ARF9" s="61"/>
      <c r="ARG9" s="61"/>
      <c r="ARH9" s="61"/>
      <c r="ARI9" s="61"/>
      <c r="ARJ9" s="61"/>
      <c r="ARK9" s="61"/>
      <c r="ARL9" s="61"/>
      <c r="ARM9" s="61"/>
      <c r="ARN9" s="61"/>
      <c r="ARO9" s="61"/>
      <c r="ARP9" s="61"/>
      <c r="ARQ9" s="61"/>
      <c r="ARR9" s="61"/>
      <c r="ARS9" s="61"/>
      <c r="ART9" s="61"/>
      <c r="ARU9" s="61"/>
      <c r="ARV9" s="61"/>
      <c r="ARW9" s="61"/>
      <c r="ARX9" s="61"/>
      <c r="ARY9" s="61"/>
      <c r="ARZ9" s="61"/>
      <c r="ASA9" s="61"/>
      <c r="ASB9" s="61"/>
      <c r="ASC9" s="61"/>
      <c r="ASD9" s="61"/>
      <c r="ASE9" s="61"/>
      <c r="ASF9" s="61"/>
      <c r="ASG9" s="61"/>
      <c r="ASH9" s="61"/>
      <c r="ASI9" s="61"/>
      <c r="ASJ9" s="61"/>
      <c r="ASK9" s="61"/>
      <c r="ASL9" s="61"/>
      <c r="ASM9" s="61"/>
      <c r="ASN9" s="61"/>
      <c r="ASO9" s="61"/>
      <c r="ASP9" s="61"/>
      <c r="ASQ9" s="61"/>
      <c r="ASR9" s="61"/>
      <c r="ASS9" s="61"/>
      <c r="AST9" s="61"/>
      <c r="ASU9" s="61"/>
      <c r="ASV9" s="61"/>
      <c r="ASW9" s="61"/>
      <c r="ASX9" s="61"/>
      <c r="ASY9" s="61"/>
      <c r="ASZ9" s="61"/>
      <c r="ATA9" s="61"/>
      <c r="ATB9" s="61"/>
      <c r="ATC9" s="61"/>
      <c r="ATD9" s="61"/>
      <c r="ATE9" s="61"/>
      <c r="ATF9" s="61"/>
      <c r="ATG9" s="61"/>
      <c r="ATH9" s="61"/>
      <c r="ATI9" s="61"/>
      <c r="ATJ9" s="61"/>
      <c r="ATK9" s="61"/>
      <c r="ATL9" s="61"/>
      <c r="ATM9" s="62"/>
    </row>
    <row r="10" spans="1:1209" x14ac:dyDescent="0.25">
      <c r="G10" s="63"/>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c r="KK10" s="64"/>
      <c r="KL10" s="64"/>
      <c r="KM10" s="64"/>
      <c r="KN10" s="64"/>
      <c r="KO10" s="64"/>
      <c r="KP10" s="64"/>
      <c r="KQ10" s="64"/>
      <c r="KR10" s="64"/>
      <c r="KS10" s="64"/>
      <c r="KT10" s="64"/>
      <c r="KU10" s="64"/>
      <c r="KV10" s="64"/>
      <c r="KW10" s="64"/>
      <c r="KX10" s="64"/>
      <c r="KY10" s="64"/>
      <c r="KZ10" s="64"/>
      <c r="LA10" s="64"/>
      <c r="LB10" s="64"/>
      <c r="LC10" s="64"/>
      <c r="LD10" s="64"/>
      <c r="LE10" s="64"/>
      <c r="LF10" s="64"/>
      <c r="LG10" s="64"/>
      <c r="LH10" s="64"/>
      <c r="LI10" s="64"/>
      <c r="LJ10" s="64"/>
      <c r="LK10" s="64"/>
      <c r="LL10" s="64"/>
      <c r="LM10" s="64"/>
      <c r="LN10" s="64"/>
      <c r="LO10" s="64"/>
      <c r="LP10" s="64"/>
      <c r="LQ10" s="64"/>
      <c r="LR10" s="64"/>
      <c r="LS10" s="64"/>
      <c r="LT10" s="64"/>
      <c r="LU10" s="64"/>
      <c r="LV10" s="64"/>
      <c r="LW10" s="64"/>
      <c r="LX10" s="64"/>
      <c r="LY10" s="64"/>
      <c r="LZ10" s="64"/>
      <c r="MA10" s="64"/>
      <c r="MB10" s="64"/>
      <c r="MC10" s="64"/>
      <c r="MD10" s="64"/>
      <c r="ME10" s="64"/>
      <c r="MF10" s="64"/>
      <c r="MG10" s="64"/>
      <c r="MH10" s="64"/>
      <c r="MI10" s="64"/>
      <c r="MJ10" s="64"/>
      <c r="MK10" s="64"/>
      <c r="ML10" s="64"/>
      <c r="MM10" s="64"/>
      <c r="MN10" s="64"/>
      <c r="MO10" s="64"/>
      <c r="MP10" s="64"/>
      <c r="MQ10" s="64"/>
      <c r="MR10" s="64"/>
      <c r="MS10" s="64"/>
      <c r="MT10" s="64"/>
      <c r="MU10" s="64"/>
      <c r="MV10" s="64"/>
      <c r="MW10" s="64"/>
      <c r="MX10" s="64"/>
      <c r="MY10" s="64"/>
      <c r="MZ10" s="64"/>
      <c r="NA10" s="64"/>
      <c r="NB10" s="64"/>
      <c r="NC10" s="64"/>
      <c r="ND10" s="64"/>
      <c r="NE10" s="64"/>
      <c r="NF10" s="64"/>
      <c r="NG10" s="64"/>
      <c r="NH10" s="64"/>
      <c r="NI10" s="64"/>
      <c r="NJ10" s="64"/>
      <c r="NK10" s="64"/>
      <c r="NL10" s="64"/>
      <c r="NM10" s="64"/>
      <c r="NN10" s="64"/>
      <c r="NO10" s="64"/>
      <c r="NP10" s="64"/>
      <c r="NQ10" s="64"/>
      <c r="NR10" s="64"/>
      <c r="NS10" s="64"/>
      <c r="NT10" s="64"/>
      <c r="NU10" s="64"/>
      <c r="NV10" s="64"/>
      <c r="NW10" s="64"/>
      <c r="NX10" s="64"/>
      <c r="NY10" s="64"/>
      <c r="NZ10" s="64"/>
      <c r="OA10" s="64"/>
      <c r="OB10" s="64"/>
      <c r="OC10" s="64"/>
      <c r="OD10" s="64"/>
      <c r="OE10" s="64"/>
      <c r="OF10" s="64"/>
      <c r="OG10" s="64"/>
      <c r="OH10" s="64"/>
      <c r="OI10" s="64"/>
      <c r="OJ10" s="64"/>
      <c r="OK10" s="64"/>
      <c r="OL10" s="64"/>
      <c r="OM10" s="64"/>
      <c r="ON10" s="64"/>
      <c r="OO10" s="64"/>
      <c r="OP10" s="64"/>
      <c r="OQ10" s="64"/>
      <c r="OR10" s="64"/>
      <c r="OS10" s="64"/>
      <c r="OT10" s="64"/>
      <c r="OU10" s="64"/>
      <c r="OV10" s="64"/>
      <c r="OW10" s="64"/>
      <c r="OX10" s="64"/>
      <c r="OY10" s="64"/>
      <c r="OZ10" s="64"/>
      <c r="PA10" s="64"/>
      <c r="PB10" s="64"/>
      <c r="PC10" s="64"/>
      <c r="PD10" s="64"/>
      <c r="PE10" s="64"/>
      <c r="PF10" s="64"/>
      <c r="PG10" s="64"/>
      <c r="PH10" s="64"/>
      <c r="PI10" s="64"/>
      <c r="PJ10" s="64"/>
      <c r="PK10" s="64"/>
      <c r="PL10" s="64"/>
      <c r="PM10" s="64"/>
      <c r="PN10" s="64"/>
      <c r="PO10" s="64"/>
      <c r="PP10" s="64"/>
      <c r="PQ10" s="64"/>
      <c r="PR10" s="64"/>
      <c r="PS10" s="64"/>
      <c r="PT10" s="64"/>
      <c r="PU10" s="64"/>
      <c r="PV10" s="64"/>
      <c r="PW10" s="64"/>
      <c r="PX10" s="64"/>
      <c r="PY10" s="64"/>
      <c r="PZ10" s="64"/>
      <c r="QA10" s="64"/>
      <c r="QB10" s="64"/>
      <c r="QC10" s="64"/>
      <c r="QD10" s="64"/>
      <c r="QE10" s="64"/>
      <c r="QF10" s="64"/>
      <c r="QG10" s="64"/>
      <c r="QH10" s="64"/>
      <c r="QI10" s="64"/>
      <c r="QJ10" s="64"/>
      <c r="QK10" s="64"/>
      <c r="QL10" s="64"/>
      <c r="QM10" s="64"/>
      <c r="QN10" s="64"/>
      <c r="QO10" s="64"/>
      <c r="QP10" s="64"/>
      <c r="QQ10" s="64"/>
      <c r="QR10" s="64"/>
      <c r="QS10" s="64"/>
      <c r="QT10" s="64"/>
      <c r="QU10" s="64"/>
      <c r="QV10" s="64"/>
      <c r="QW10" s="64"/>
      <c r="QX10" s="64"/>
      <c r="QY10" s="64"/>
      <c r="QZ10" s="64"/>
      <c r="RA10" s="64"/>
      <c r="RB10" s="64"/>
      <c r="RC10" s="64"/>
      <c r="RD10" s="64"/>
      <c r="RE10" s="64"/>
      <c r="RF10" s="64"/>
      <c r="RG10" s="64"/>
      <c r="RH10" s="64"/>
      <c r="RI10" s="64"/>
      <c r="RJ10" s="64"/>
      <c r="RK10" s="64"/>
      <c r="RL10" s="64"/>
      <c r="RM10" s="64"/>
      <c r="RN10" s="64"/>
      <c r="RO10" s="64"/>
      <c r="RP10" s="64"/>
      <c r="RQ10" s="64"/>
      <c r="RR10" s="64"/>
      <c r="RS10" s="64"/>
      <c r="RT10" s="64"/>
      <c r="RU10" s="64"/>
      <c r="RV10" s="64"/>
      <c r="RW10" s="64"/>
      <c r="RX10" s="64"/>
      <c r="RY10" s="64"/>
      <c r="RZ10" s="64"/>
      <c r="SA10" s="64"/>
      <c r="SB10" s="64"/>
      <c r="SC10" s="64"/>
      <c r="SD10" s="64"/>
      <c r="SE10" s="64"/>
      <c r="SF10" s="64"/>
      <c r="SG10" s="64"/>
      <c r="SH10" s="64"/>
      <c r="SI10" s="64"/>
      <c r="SJ10" s="64"/>
      <c r="SK10" s="64"/>
      <c r="SL10" s="64"/>
      <c r="SM10" s="64"/>
      <c r="SN10" s="64"/>
      <c r="SO10" s="64"/>
      <c r="SP10" s="64"/>
      <c r="SQ10" s="64"/>
      <c r="SR10" s="64"/>
      <c r="SS10" s="64"/>
      <c r="ST10" s="64"/>
      <c r="SU10" s="64"/>
      <c r="SV10" s="64"/>
      <c r="SW10" s="64"/>
      <c r="SX10" s="64"/>
      <c r="SY10" s="64"/>
      <c r="SZ10" s="64"/>
      <c r="TA10" s="64"/>
      <c r="TB10" s="64"/>
      <c r="TC10" s="64"/>
      <c r="TD10" s="64"/>
      <c r="TE10" s="64"/>
      <c r="TF10" s="64"/>
      <c r="TG10" s="64"/>
      <c r="TH10" s="64"/>
      <c r="TI10" s="64"/>
      <c r="TJ10" s="64"/>
      <c r="TK10" s="64"/>
      <c r="TL10" s="64"/>
      <c r="TM10" s="64"/>
      <c r="TN10" s="64"/>
      <c r="TO10" s="64"/>
      <c r="TP10" s="64"/>
      <c r="TQ10" s="64"/>
      <c r="TR10" s="64"/>
      <c r="TS10" s="64"/>
      <c r="TT10" s="64"/>
      <c r="TU10" s="64"/>
      <c r="TV10" s="64"/>
      <c r="TW10" s="64"/>
      <c r="TX10" s="64"/>
      <c r="TY10" s="64"/>
      <c r="TZ10" s="64"/>
      <c r="UA10" s="64"/>
      <c r="UB10" s="64"/>
      <c r="UC10" s="64"/>
      <c r="UD10" s="64"/>
      <c r="UE10" s="64"/>
      <c r="UF10" s="64"/>
      <c r="UG10" s="64"/>
      <c r="UH10" s="64"/>
      <c r="UI10" s="64"/>
      <c r="UJ10" s="64"/>
      <c r="UK10" s="64"/>
      <c r="UL10" s="64"/>
      <c r="UM10" s="64"/>
      <c r="UN10" s="64"/>
      <c r="UO10" s="64"/>
      <c r="UP10" s="64"/>
      <c r="UQ10" s="64"/>
      <c r="UR10" s="64"/>
      <c r="US10" s="64"/>
      <c r="UT10" s="64"/>
      <c r="UU10" s="64"/>
      <c r="UV10" s="64"/>
      <c r="UW10" s="64"/>
      <c r="UX10" s="64"/>
      <c r="UY10" s="64"/>
      <c r="UZ10" s="64"/>
      <c r="VA10" s="64"/>
      <c r="VB10" s="64"/>
      <c r="VC10" s="64"/>
      <c r="VD10" s="64"/>
      <c r="VE10" s="64"/>
      <c r="VF10" s="64"/>
      <c r="VG10" s="64"/>
      <c r="VH10" s="64"/>
      <c r="VI10" s="64"/>
      <c r="VJ10" s="64"/>
      <c r="VK10" s="64"/>
      <c r="VL10" s="64"/>
      <c r="VM10" s="64"/>
      <c r="VN10" s="64"/>
      <c r="VO10" s="64"/>
      <c r="VP10" s="64"/>
      <c r="VQ10" s="64"/>
      <c r="VR10" s="64"/>
      <c r="VS10" s="64"/>
      <c r="VT10" s="64"/>
      <c r="VU10" s="64"/>
      <c r="VV10" s="64"/>
      <c r="VW10" s="64"/>
      <c r="VX10" s="64"/>
      <c r="VY10" s="64"/>
      <c r="VZ10" s="64"/>
      <c r="WA10" s="64"/>
      <c r="WB10" s="64"/>
      <c r="WC10" s="64"/>
      <c r="WD10" s="64"/>
      <c r="WE10" s="64"/>
      <c r="WF10" s="64"/>
      <c r="WG10" s="64"/>
      <c r="WH10" s="64"/>
      <c r="WI10" s="64"/>
      <c r="WJ10" s="64"/>
      <c r="WK10" s="64"/>
      <c r="WL10" s="64"/>
      <c r="WM10" s="64"/>
      <c r="WN10" s="64"/>
      <c r="WO10" s="64"/>
      <c r="WP10" s="64"/>
      <c r="WQ10" s="64"/>
      <c r="WR10" s="64"/>
      <c r="WS10" s="64"/>
      <c r="WT10" s="64"/>
      <c r="WU10" s="64"/>
      <c r="WV10" s="64"/>
      <c r="WW10" s="64"/>
      <c r="WX10" s="64"/>
      <c r="WY10" s="64"/>
      <c r="WZ10" s="64"/>
      <c r="XA10" s="64"/>
      <c r="XB10" s="64"/>
      <c r="XC10" s="64"/>
      <c r="XD10" s="64"/>
      <c r="XE10" s="64"/>
      <c r="XF10" s="64"/>
      <c r="XG10" s="64"/>
      <c r="XH10" s="64"/>
      <c r="XI10" s="64"/>
      <c r="XJ10" s="64"/>
      <c r="XK10" s="64"/>
      <c r="XL10" s="64"/>
      <c r="XM10" s="64"/>
      <c r="XN10" s="64"/>
      <c r="XO10" s="64"/>
      <c r="XP10" s="64"/>
      <c r="XQ10" s="64"/>
      <c r="XR10" s="64"/>
      <c r="XS10" s="64"/>
      <c r="XT10" s="64"/>
      <c r="XU10" s="64"/>
      <c r="XV10" s="64"/>
      <c r="XW10" s="64"/>
      <c r="XX10" s="64"/>
      <c r="XY10" s="64"/>
      <c r="XZ10" s="64"/>
      <c r="YA10" s="64"/>
      <c r="YB10" s="64"/>
      <c r="YC10" s="64"/>
      <c r="YD10" s="64"/>
      <c r="YE10" s="64"/>
      <c r="YF10" s="64"/>
      <c r="YG10" s="64"/>
      <c r="YH10" s="64"/>
      <c r="YI10" s="64"/>
      <c r="YJ10" s="64"/>
      <c r="YK10" s="64"/>
      <c r="YL10" s="64"/>
      <c r="YM10" s="64"/>
      <c r="YN10" s="64"/>
      <c r="YO10" s="64"/>
      <c r="YP10" s="64"/>
      <c r="YQ10" s="64"/>
      <c r="YR10" s="64"/>
      <c r="YS10" s="64"/>
      <c r="YT10" s="64"/>
      <c r="YU10" s="64"/>
      <c r="YV10" s="64"/>
      <c r="YW10" s="64"/>
      <c r="YX10" s="64"/>
      <c r="YY10" s="64"/>
      <c r="YZ10" s="64"/>
      <c r="ZA10" s="64"/>
      <c r="ZB10" s="64"/>
      <c r="ZC10" s="64"/>
      <c r="ZD10" s="64"/>
      <c r="ZE10" s="64"/>
      <c r="ZF10" s="64"/>
      <c r="ZG10" s="64"/>
      <c r="ZH10" s="64"/>
      <c r="ZI10" s="64"/>
      <c r="ZJ10" s="64"/>
      <c r="ZK10" s="64"/>
      <c r="ZL10" s="64"/>
      <c r="ZM10" s="64"/>
      <c r="ZN10" s="64"/>
      <c r="ZO10" s="64"/>
      <c r="ZP10" s="64"/>
      <c r="ZQ10" s="64"/>
      <c r="ZR10" s="64"/>
      <c r="ZS10" s="64"/>
      <c r="ZT10" s="64"/>
      <c r="ZU10" s="64"/>
      <c r="ZV10" s="64"/>
      <c r="ZW10" s="64"/>
      <c r="ZX10" s="64"/>
      <c r="ZY10" s="64"/>
      <c r="ZZ10" s="64"/>
      <c r="AAA10" s="64"/>
      <c r="AAB10" s="64"/>
      <c r="AAC10" s="64"/>
      <c r="AAD10" s="64"/>
      <c r="AAE10" s="64"/>
      <c r="AAF10" s="64"/>
      <c r="AAG10" s="64"/>
      <c r="AAH10" s="64"/>
      <c r="AAI10" s="64"/>
      <c r="AAJ10" s="64"/>
      <c r="AAK10" s="64"/>
      <c r="AAL10" s="64"/>
      <c r="AAM10" s="64"/>
      <c r="AAN10" s="64"/>
      <c r="AAO10" s="64"/>
      <c r="AAP10" s="64"/>
      <c r="AAQ10" s="64"/>
      <c r="AAR10" s="64"/>
      <c r="AAS10" s="64"/>
      <c r="AAT10" s="64"/>
      <c r="AAU10" s="64"/>
      <c r="AAV10" s="64"/>
      <c r="AAW10" s="64"/>
      <c r="AAX10" s="64"/>
      <c r="AAY10" s="64"/>
      <c r="AAZ10" s="64"/>
      <c r="ABA10" s="64"/>
      <c r="ABB10" s="64"/>
      <c r="ABC10" s="64"/>
      <c r="ABD10" s="64"/>
      <c r="ABE10" s="64"/>
      <c r="ABF10" s="64"/>
      <c r="ABG10" s="64"/>
      <c r="ABH10" s="64"/>
      <c r="ABI10" s="64"/>
      <c r="ABJ10" s="64"/>
      <c r="ABK10" s="64"/>
      <c r="ABL10" s="64"/>
      <c r="ABM10" s="64"/>
      <c r="ABN10" s="64"/>
      <c r="ABO10" s="64"/>
      <c r="ABP10" s="64"/>
      <c r="ABQ10" s="64"/>
      <c r="ABR10" s="64"/>
      <c r="ABS10" s="64"/>
      <c r="ABT10" s="64"/>
      <c r="ABU10" s="64"/>
      <c r="ABV10" s="64"/>
      <c r="ABW10" s="64"/>
      <c r="ABX10" s="64"/>
      <c r="ABY10" s="64"/>
      <c r="ABZ10" s="64"/>
      <c r="ACA10" s="64"/>
      <c r="ACB10" s="64"/>
      <c r="ACC10" s="64"/>
      <c r="ACD10" s="64"/>
      <c r="ACE10" s="64"/>
      <c r="ACF10" s="64"/>
      <c r="ACG10" s="64"/>
      <c r="ACH10" s="64"/>
      <c r="ACI10" s="64"/>
      <c r="ACJ10" s="64"/>
      <c r="ACK10" s="64"/>
      <c r="ACL10" s="64"/>
      <c r="ACM10" s="64"/>
      <c r="ACN10" s="64"/>
      <c r="ACO10" s="64"/>
      <c r="ACP10" s="64"/>
      <c r="ACQ10" s="64"/>
      <c r="ACR10" s="64"/>
      <c r="ACS10" s="64"/>
      <c r="ACT10" s="64"/>
      <c r="ACU10" s="64"/>
      <c r="ACV10" s="64"/>
      <c r="ACW10" s="64"/>
      <c r="ACX10" s="64"/>
      <c r="ACY10" s="64"/>
      <c r="ACZ10" s="64"/>
      <c r="ADA10" s="64"/>
      <c r="ADB10" s="64"/>
      <c r="ADC10" s="64"/>
      <c r="ADD10" s="64"/>
      <c r="ADE10" s="64"/>
      <c r="ADF10" s="64"/>
      <c r="ADG10" s="64"/>
      <c r="ADH10" s="64"/>
      <c r="ADI10" s="64"/>
      <c r="ADJ10" s="64"/>
      <c r="ADK10" s="64"/>
      <c r="ADL10" s="64"/>
      <c r="ADM10" s="64"/>
      <c r="ADN10" s="64"/>
      <c r="ADO10" s="64"/>
      <c r="ADP10" s="64"/>
      <c r="ADQ10" s="64"/>
      <c r="ADR10" s="64"/>
      <c r="ADS10" s="64"/>
      <c r="ADT10" s="64"/>
      <c r="ADU10" s="64"/>
      <c r="ADV10" s="64"/>
      <c r="ADW10" s="64"/>
      <c r="ADX10" s="64"/>
      <c r="ADY10" s="64"/>
      <c r="ADZ10" s="64"/>
      <c r="AEA10" s="64"/>
      <c r="AEB10" s="64"/>
      <c r="AEC10" s="64"/>
      <c r="AED10" s="64"/>
      <c r="AEE10" s="64"/>
      <c r="AEF10" s="64"/>
      <c r="AEG10" s="64"/>
      <c r="AEH10" s="64"/>
      <c r="AEI10" s="64"/>
      <c r="AEJ10" s="64"/>
      <c r="AEK10" s="64"/>
      <c r="AEL10" s="64"/>
      <c r="AEM10" s="64"/>
      <c r="AEN10" s="64"/>
      <c r="AEO10" s="64"/>
      <c r="AEP10" s="64"/>
      <c r="AEQ10" s="64"/>
      <c r="AER10" s="64"/>
      <c r="AES10" s="64"/>
      <c r="AET10" s="64"/>
      <c r="AEU10" s="64"/>
      <c r="AEV10" s="64"/>
      <c r="AEW10" s="64"/>
      <c r="AEX10" s="64"/>
      <c r="AEY10" s="64"/>
      <c r="AEZ10" s="64"/>
      <c r="AFA10" s="64"/>
      <c r="AFB10" s="64"/>
      <c r="AFC10" s="64"/>
      <c r="AFD10" s="64"/>
      <c r="AFE10" s="64"/>
      <c r="AFF10" s="64"/>
      <c r="AFG10" s="64"/>
      <c r="AFH10" s="64"/>
      <c r="AFI10" s="64"/>
      <c r="AFJ10" s="64"/>
      <c r="AFK10" s="64"/>
      <c r="AFL10" s="64"/>
      <c r="AFM10" s="64"/>
      <c r="AFN10" s="64"/>
      <c r="AFO10" s="64"/>
      <c r="AFP10" s="64"/>
      <c r="AFQ10" s="64"/>
      <c r="AFR10" s="64"/>
      <c r="AFS10" s="64"/>
      <c r="AFT10" s="64"/>
      <c r="AFU10" s="64"/>
      <c r="AFV10" s="64"/>
      <c r="AFW10" s="64"/>
      <c r="AFX10" s="64"/>
      <c r="AFY10" s="64"/>
      <c r="AFZ10" s="64"/>
      <c r="AGA10" s="64"/>
      <c r="AGB10" s="64"/>
      <c r="AGC10" s="64"/>
      <c r="AGD10" s="64"/>
      <c r="AGE10" s="64"/>
      <c r="AGF10" s="64"/>
      <c r="AGG10" s="64"/>
      <c r="AGH10" s="64"/>
      <c r="AGI10" s="64"/>
      <c r="AGJ10" s="64"/>
      <c r="AGK10" s="64"/>
      <c r="AGL10" s="64"/>
      <c r="AGM10" s="64"/>
      <c r="AGN10" s="64"/>
      <c r="AGO10" s="64"/>
      <c r="AGP10" s="64"/>
      <c r="AGQ10" s="64"/>
      <c r="AGR10" s="64"/>
      <c r="AGS10" s="64"/>
      <c r="AGT10" s="64"/>
      <c r="AGU10" s="64"/>
      <c r="AGV10" s="64"/>
      <c r="AGW10" s="64"/>
      <c r="AGX10" s="64"/>
      <c r="AGY10" s="64"/>
      <c r="AGZ10" s="64"/>
      <c r="AHA10" s="64"/>
      <c r="AHB10" s="64"/>
      <c r="AHC10" s="64"/>
      <c r="AHD10" s="64"/>
      <c r="AHE10" s="64"/>
      <c r="AHF10" s="64"/>
      <c r="AHG10" s="64"/>
      <c r="AHH10" s="64"/>
      <c r="AHI10" s="64"/>
      <c r="AHJ10" s="64"/>
      <c r="AHK10" s="64"/>
      <c r="AHL10" s="64"/>
      <c r="AHM10" s="64"/>
      <c r="AHN10" s="64"/>
      <c r="AHO10" s="64"/>
      <c r="AHP10" s="64"/>
      <c r="AHQ10" s="64"/>
      <c r="AHR10" s="64"/>
      <c r="AHS10" s="64"/>
      <c r="AHT10" s="64"/>
      <c r="AHU10" s="64"/>
      <c r="AHV10" s="64"/>
      <c r="AHW10" s="64"/>
      <c r="AHX10" s="64"/>
      <c r="AHY10" s="64"/>
      <c r="AHZ10" s="64"/>
      <c r="AIA10" s="64"/>
      <c r="AIB10" s="64"/>
      <c r="AIC10" s="64"/>
      <c r="AID10" s="64"/>
      <c r="AIE10" s="64"/>
      <c r="AIF10" s="64"/>
      <c r="AIG10" s="64"/>
      <c r="AIH10" s="64"/>
      <c r="AII10" s="64"/>
      <c r="AIJ10" s="64"/>
      <c r="AIK10" s="64"/>
      <c r="AIL10" s="64"/>
      <c r="AIM10" s="64"/>
      <c r="AIN10" s="64"/>
      <c r="AIO10" s="64"/>
      <c r="AIP10" s="64"/>
      <c r="AIQ10" s="64"/>
      <c r="AIR10" s="64"/>
      <c r="AIS10" s="64"/>
      <c r="AIT10" s="64"/>
      <c r="AIU10" s="64"/>
      <c r="AIV10" s="64"/>
      <c r="AIW10" s="64"/>
      <c r="AIX10" s="64"/>
      <c r="AIY10" s="64"/>
      <c r="AIZ10" s="64"/>
      <c r="AJA10" s="64"/>
      <c r="AJB10" s="64"/>
      <c r="AJC10" s="64"/>
      <c r="AJD10" s="64"/>
      <c r="AJE10" s="64"/>
      <c r="AJF10" s="64"/>
      <c r="AJG10" s="64"/>
      <c r="AJH10" s="64"/>
      <c r="AJI10" s="64"/>
      <c r="AJJ10" s="64"/>
      <c r="AJK10" s="64"/>
      <c r="AJL10" s="64"/>
      <c r="AJM10" s="64"/>
      <c r="AJN10" s="64"/>
      <c r="AJO10" s="64"/>
      <c r="AJP10" s="64"/>
      <c r="AJQ10" s="64"/>
      <c r="AJR10" s="64"/>
      <c r="AJS10" s="64"/>
      <c r="AJT10" s="64"/>
      <c r="AJU10" s="64"/>
      <c r="AJV10" s="64"/>
      <c r="AJW10" s="64"/>
      <c r="AJX10" s="64"/>
      <c r="AJY10" s="64"/>
      <c r="AJZ10" s="64"/>
      <c r="AKA10" s="64"/>
      <c r="AKB10" s="64"/>
      <c r="AKC10" s="64"/>
      <c r="AKD10" s="64"/>
      <c r="AKE10" s="64"/>
      <c r="AKF10" s="64"/>
      <c r="AKG10" s="64"/>
      <c r="AKH10" s="64"/>
      <c r="AKI10" s="64"/>
      <c r="AKJ10" s="64"/>
      <c r="AKK10" s="64"/>
      <c r="AKL10" s="64"/>
      <c r="AKM10" s="64"/>
      <c r="AKN10" s="64"/>
      <c r="AKO10" s="64"/>
      <c r="AKP10" s="64"/>
      <c r="AKQ10" s="64"/>
      <c r="AKR10" s="64"/>
      <c r="AKS10" s="64"/>
      <c r="AKT10" s="64"/>
      <c r="AKU10" s="64"/>
      <c r="AKV10" s="64"/>
      <c r="AKW10" s="64"/>
      <c r="AKX10" s="64"/>
      <c r="AKY10" s="64"/>
      <c r="AKZ10" s="64"/>
      <c r="ALA10" s="64"/>
      <c r="ALB10" s="64"/>
      <c r="ALC10" s="64"/>
      <c r="ALD10" s="64"/>
      <c r="ALE10" s="64"/>
      <c r="ALF10" s="64"/>
      <c r="ALG10" s="64"/>
      <c r="ALH10" s="64"/>
      <c r="ALI10" s="64"/>
      <c r="ALJ10" s="64"/>
      <c r="ALK10" s="64"/>
      <c r="ALL10" s="64"/>
      <c r="ALM10" s="64"/>
      <c r="ALN10" s="64"/>
      <c r="ALO10" s="64"/>
      <c r="ALP10" s="64"/>
      <c r="ALQ10" s="64"/>
      <c r="ALR10" s="64"/>
      <c r="ALS10" s="64"/>
      <c r="ALT10" s="64"/>
      <c r="ALU10" s="64"/>
      <c r="ALV10" s="64"/>
      <c r="ALW10" s="64"/>
      <c r="ALX10" s="64"/>
      <c r="ALY10" s="64"/>
      <c r="ALZ10" s="64"/>
      <c r="AMA10" s="64"/>
      <c r="AMB10" s="64"/>
      <c r="AMC10" s="64"/>
      <c r="AMD10" s="64"/>
      <c r="AME10" s="64"/>
      <c r="AMF10" s="64"/>
      <c r="AMG10" s="64"/>
      <c r="AMH10" s="64"/>
      <c r="AMI10" s="64"/>
      <c r="AMJ10" s="64"/>
      <c r="AMK10" s="64"/>
      <c r="AML10" s="64"/>
      <c r="AMM10" s="64"/>
      <c r="AMN10" s="64"/>
      <c r="AMO10" s="64"/>
      <c r="AMP10" s="64"/>
      <c r="AMQ10" s="64"/>
      <c r="AMR10" s="64"/>
      <c r="AMS10" s="64"/>
      <c r="AMT10" s="64"/>
      <c r="AMU10" s="64"/>
      <c r="AMV10" s="64"/>
      <c r="AMW10" s="64"/>
      <c r="AMX10" s="64"/>
      <c r="AMY10" s="64"/>
      <c r="AMZ10" s="64"/>
      <c r="ANA10" s="64"/>
      <c r="ANB10" s="64"/>
      <c r="ANC10" s="64"/>
      <c r="AND10" s="64"/>
      <c r="ANE10" s="64"/>
      <c r="ANF10" s="64"/>
      <c r="ANG10" s="64"/>
      <c r="ANH10" s="64"/>
      <c r="ANI10" s="64"/>
      <c r="ANJ10" s="64"/>
      <c r="ANK10" s="64"/>
      <c r="ANL10" s="64"/>
      <c r="ANM10" s="64"/>
      <c r="ANN10" s="64"/>
      <c r="ANO10" s="64"/>
      <c r="ANP10" s="64"/>
      <c r="ANQ10" s="64"/>
      <c r="ANR10" s="64"/>
      <c r="ANS10" s="64"/>
      <c r="ANT10" s="64"/>
      <c r="ANU10" s="64"/>
      <c r="ANV10" s="64"/>
      <c r="ANW10" s="64"/>
      <c r="ANX10" s="64"/>
      <c r="ANY10" s="64"/>
      <c r="ANZ10" s="64"/>
      <c r="AOA10" s="64"/>
      <c r="AOB10" s="64"/>
      <c r="AOC10" s="64"/>
      <c r="AOD10" s="64"/>
      <c r="AOE10" s="64"/>
      <c r="AOF10" s="64"/>
      <c r="AOG10" s="64"/>
      <c r="AOH10" s="64"/>
      <c r="AOI10" s="64"/>
      <c r="AOJ10" s="64"/>
      <c r="AOK10" s="64"/>
      <c r="AOL10" s="64"/>
      <c r="AOM10" s="64"/>
      <c r="AON10" s="64"/>
      <c r="AOO10" s="64"/>
      <c r="AOP10" s="64"/>
      <c r="AOQ10" s="64"/>
      <c r="AOR10" s="64"/>
      <c r="AOS10" s="64"/>
      <c r="AOT10" s="64"/>
      <c r="AOU10" s="64"/>
      <c r="AOV10" s="64"/>
      <c r="AOW10" s="64"/>
      <c r="AOX10" s="64"/>
      <c r="AOY10" s="64"/>
      <c r="AOZ10" s="64"/>
      <c r="APA10" s="64"/>
      <c r="APB10" s="64"/>
      <c r="APC10" s="64"/>
      <c r="APD10" s="64"/>
      <c r="APE10" s="64"/>
      <c r="APF10" s="64"/>
      <c r="APG10" s="64"/>
      <c r="APH10" s="64"/>
      <c r="API10" s="64"/>
      <c r="APJ10" s="64"/>
      <c r="APK10" s="64"/>
      <c r="APL10" s="64"/>
      <c r="APM10" s="64"/>
      <c r="APN10" s="64"/>
      <c r="APO10" s="64"/>
      <c r="APP10" s="64"/>
      <c r="APQ10" s="64"/>
      <c r="APR10" s="64"/>
      <c r="APS10" s="64"/>
      <c r="APT10" s="64"/>
      <c r="APU10" s="64"/>
      <c r="APV10" s="64"/>
      <c r="APW10" s="64"/>
      <c r="APX10" s="64"/>
      <c r="APY10" s="64"/>
      <c r="APZ10" s="64"/>
      <c r="AQA10" s="64"/>
      <c r="AQB10" s="64"/>
      <c r="AQC10" s="64"/>
      <c r="AQD10" s="64"/>
      <c r="AQE10" s="64"/>
      <c r="AQF10" s="64"/>
      <c r="AQG10" s="64"/>
      <c r="AQH10" s="64"/>
      <c r="AQI10" s="64"/>
      <c r="AQJ10" s="64"/>
      <c r="AQK10" s="64"/>
      <c r="AQL10" s="64"/>
      <c r="AQM10" s="64"/>
      <c r="AQN10" s="64"/>
      <c r="AQO10" s="64"/>
      <c r="AQP10" s="64"/>
      <c r="AQQ10" s="64"/>
      <c r="AQR10" s="64"/>
      <c r="AQS10" s="64"/>
      <c r="AQT10" s="64"/>
      <c r="AQU10" s="64"/>
      <c r="AQV10" s="64"/>
      <c r="AQW10" s="64"/>
      <c r="AQX10" s="64"/>
      <c r="AQY10" s="64"/>
      <c r="AQZ10" s="64"/>
      <c r="ARA10" s="64"/>
      <c r="ARB10" s="64"/>
      <c r="ARC10" s="64"/>
      <c r="ARD10" s="64"/>
      <c r="ARE10" s="64"/>
      <c r="ARF10" s="64"/>
      <c r="ARG10" s="64"/>
      <c r="ARH10" s="64"/>
      <c r="ARI10" s="64"/>
      <c r="ARJ10" s="64"/>
      <c r="ARK10" s="64"/>
      <c r="ARL10" s="64"/>
      <c r="ARM10" s="64"/>
      <c r="ARN10" s="64"/>
      <c r="ARO10" s="64"/>
      <c r="ARP10" s="64"/>
      <c r="ARQ10" s="64"/>
      <c r="ARR10" s="64"/>
      <c r="ARS10" s="64"/>
      <c r="ART10" s="64"/>
      <c r="ARU10" s="64"/>
      <c r="ARV10" s="64"/>
      <c r="ARW10" s="64"/>
      <c r="ARX10" s="64"/>
      <c r="ARY10" s="64"/>
      <c r="ARZ10" s="64"/>
      <c r="ASA10" s="64"/>
      <c r="ASB10" s="64"/>
      <c r="ASC10" s="64"/>
      <c r="ASD10" s="64"/>
      <c r="ASE10" s="64"/>
      <c r="ASF10" s="64"/>
      <c r="ASG10" s="64"/>
      <c r="ASH10" s="64"/>
      <c r="ASI10" s="64"/>
      <c r="ASJ10" s="64"/>
      <c r="ASK10" s="64"/>
      <c r="ASL10" s="64"/>
      <c r="ASM10" s="64"/>
      <c r="ASN10" s="64"/>
      <c r="ASO10" s="64"/>
      <c r="ASP10" s="64"/>
      <c r="ASQ10" s="64"/>
      <c r="ASR10" s="64"/>
      <c r="ASS10" s="64"/>
      <c r="AST10" s="64"/>
      <c r="ASU10" s="64"/>
      <c r="ASV10" s="64"/>
      <c r="ASW10" s="64"/>
      <c r="ASX10" s="64"/>
      <c r="ASY10" s="64"/>
      <c r="ASZ10" s="64"/>
      <c r="ATA10" s="64"/>
      <c r="ATB10" s="64"/>
      <c r="ATC10" s="64"/>
      <c r="ATD10" s="64"/>
      <c r="ATE10" s="64"/>
      <c r="ATF10" s="64"/>
      <c r="ATG10" s="64"/>
      <c r="ATH10" s="64"/>
      <c r="ATI10" s="64"/>
      <c r="ATJ10" s="64"/>
      <c r="ATK10" s="64"/>
      <c r="ATL10" s="64"/>
      <c r="ATM10" s="65"/>
    </row>
    <row r="11" spans="1:1209" x14ac:dyDescent="0.25">
      <c r="G11" s="63"/>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4"/>
      <c r="LP11" s="64"/>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4"/>
      <c r="NI11" s="64"/>
      <c r="NJ11" s="64"/>
      <c r="NK11" s="64"/>
      <c r="NL11" s="64"/>
      <c r="NM11" s="64"/>
      <c r="NN11" s="64"/>
      <c r="NO11" s="64"/>
      <c r="NP11" s="64"/>
      <c r="NQ11" s="64"/>
      <c r="NR11" s="64"/>
      <c r="NS11" s="64"/>
      <c r="NT11" s="64"/>
      <c r="NU11" s="64"/>
      <c r="NV11" s="64"/>
      <c r="NW11" s="64"/>
      <c r="NX11" s="64"/>
      <c r="NY11" s="64"/>
      <c r="NZ11" s="64"/>
      <c r="OA11" s="64"/>
      <c r="OB11" s="64"/>
      <c r="OC11" s="64"/>
      <c r="OD11" s="64"/>
      <c r="OE11" s="64"/>
      <c r="OF11" s="64"/>
      <c r="OG11" s="64"/>
      <c r="OH11" s="64"/>
      <c r="OI11" s="64"/>
      <c r="OJ11" s="64"/>
      <c r="OK11" s="64"/>
      <c r="OL11" s="64"/>
      <c r="OM11" s="64"/>
      <c r="ON11" s="64"/>
      <c r="OO11" s="64"/>
      <c r="OP11" s="64"/>
      <c r="OQ11" s="64"/>
      <c r="OR11" s="64"/>
      <c r="OS11" s="64"/>
      <c r="OT11" s="64"/>
      <c r="OU11" s="64"/>
      <c r="OV11" s="64"/>
      <c r="OW11" s="64"/>
      <c r="OX11" s="64"/>
      <c r="OY11" s="64"/>
      <c r="OZ11" s="64"/>
      <c r="PA11" s="64"/>
      <c r="PB11" s="64"/>
      <c r="PC11" s="64"/>
      <c r="PD11" s="64"/>
      <c r="PE11" s="64"/>
      <c r="PF11" s="64"/>
      <c r="PG11" s="64"/>
      <c r="PH11" s="64"/>
      <c r="PI11" s="64"/>
      <c r="PJ11" s="64"/>
      <c r="PK11" s="64"/>
      <c r="PL11" s="64"/>
      <c r="PM11" s="64"/>
      <c r="PN11" s="64"/>
      <c r="PO11" s="64"/>
      <c r="PP11" s="64"/>
      <c r="PQ11" s="64"/>
      <c r="PR11" s="64"/>
      <c r="PS11" s="64"/>
      <c r="PT11" s="64"/>
      <c r="PU11" s="64"/>
      <c r="PV11" s="64"/>
      <c r="PW11" s="64"/>
      <c r="PX11" s="64"/>
      <c r="PY11" s="64"/>
      <c r="PZ11" s="64"/>
      <c r="QA11" s="64"/>
      <c r="QB11" s="64"/>
      <c r="QC11" s="64"/>
      <c r="QD11" s="64"/>
      <c r="QE11" s="64"/>
      <c r="QF11" s="64"/>
      <c r="QG11" s="64"/>
      <c r="QH11" s="64"/>
      <c r="QI11" s="64"/>
      <c r="QJ11" s="64"/>
      <c r="QK11" s="64"/>
      <c r="QL11" s="64"/>
      <c r="QM11" s="64"/>
      <c r="QN11" s="64"/>
      <c r="QO11" s="64"/>
      <c r="QP11" s="64"/>
      <c r="QQ11" s="64"/>
      <c r="QR11" s="64"/>
      <c r="QS11" s="64"/>
      <c r="QT11" s="64"/>
      <c r="QU11" s="64"/>
      <c r="QV11" s="64"/>
      <c r="QW11" s="64"/>
      <c r="QX11" s="64"/>
      <c r="QY11" s="64"/>
      <c r="QZ11" s="64"/>
      <c r="RA11" s="64"/>
      <c r="RB11" s="64"/>
      <c r="RC11" s="64"/>
      <c r="RD11" s="64"/>
      <c r="RE11" s="64"/>
      <c r="RF11" s="64"/>
      <c r="RG11" s="64"/>
      <c r="RH11" s="64"/>
      <c r="RI11" s="64"/>
      <c r="RJ11" s="64"/>
      <c r="RK11" s="64"/>
      <c r="RL11" s="64"/>
      <c r="RM11" s="64"/>
      <c r="RN11" s="64"/>
      <c r="RO11" s="64"/>
      <c r="RP11" s="64"/>
      <c r="RQ11" s="64"/>
      <c r="RR11" s="64"/>
      <c r="RS11" s="64"/>
      <c r="RT11" s="64"/>
      <c r="RU11" s="64"/>
      <c r="RV11" s="64"/>
      <c r="RW11" s="64"/>
      <c r="RX11" s="64"/>
      <c r="RY11" s="64"/>
      <c r="RZ11" s="64"/>
      <c r="SA11" s="64"/>
      <c r="SB11" s="64"/>
      <c r="SC11" s="64"/>
      <c r="SD11" s="64"/>
      <c r="SE11" s="64"/>
      <c r="SF11" s="64"/>
      <c r="SG11" s="64"/>
      <c r="SH11" s="64"/>
      <c r="SI11" s="64"/>
      <c r="SJ11" s="64"/>
      <c r="SK11" s="64"/>
      <c r="SL11" s="64"/>
      <c r="SM11" s="64"/>
      <c r="SN11" s="64"/>
      <c r="SO11" s="64"/>
      <c r="SP11" s="64"/>
      <c r="SQ11" s="64"/>
      <c r="SR11" s="64"/>
      <c r="SS11" s="64"/>
      <c r="ST11" s="64"/>
      <c r="SU11" s="64"/>
      <c r="SV11" s="64"/>
      <c r="SW11" s="64"/>
      <c r="SX11" s="64"/>
      <c r="SY11" s="64"/>
      <c r="SZ11" s="64"/>
      <c r="TA11" s="64"/>
      <c r="TB11" s="64"/>
      <c r="TC11" s="64"/>
      <c r="TD11" s="64"/>
      <c r="TE11" s="64"/>
      <c r="TF11" s="64"/>
      <c r="TG11" s="64"/>
      <c r="TH11" s="64"/>
      <c r="TI11" s="64"/>
      <c r="TJ11" s="64"/>
      <c r="TK11" s="64"/>
      <c r="TL11" s="64"/>
      <c r="TM11" s="64"/>
      <c r="TN11" s="64"/>
      <c r="TO11" s="64"/>
      <c r="TP11" s="64"/>
      <c r="TQ11" s="64"/>
      <c r="TR11" s="64"/>
      <c r="TS11" s="64"/>
      <c r="TT11" s="64"/>
      <c r="TU11" s="64"/>
      <c r="TV11" s="64"/>
      <c r="TW11" s="64"/>
      <c r="TX11" s="64"/>
      <c r="TY11" s="64"/>
      <c r="TZ11" s="64"/>
      <c r="UA11" s="64"/>
      <c r="UB11" s="64"/>
      <c r="UC11" s="64"/>
      <c r="UD11" s="64"/>
      <c r="UE11" s="64"/>
      <c r="UF11" s="64"/>
      <c r="UG11" s="64"/>
      <c r="UH11" s="64"/>
      <c r="UI11" s="64"/>
      <c r="UJ11" s="64"/>
      <c r="UK11" s="64"/>
      <c r="UL11" s="64"/>
      <c r="UM11" s="64"/>
      <c r="UN11" s="64"/>
      <c r="UO11" s="64"/>
      <c r="UP11" s="64"/>
      <c r="UQ11" s="64"/>
      <c r="UR11" s="64"/>
      <c r="US11" s="64"/>
      <c r="UT11" s="64"/>
      <c r="UU11" s="64"/>
      <c r="UV11" s="64"/>
      <c r="UW11" s="64"/>
      <c r="UX11" s="64"/>
      <c r="UY11" s="64"/>
      <c r="UZ11" s="64"/>
      <c r="VA11" s="64"/>
      <c r="VB11" s="64"/>
      <c r="VC11" s="64"/>
      <c r="VD11" s="64"/>
      <c r="VE11" s="64"/>
      <c r="VF11" s="64"/>
      <c r="VG11" s="64"/>
      <c r="VH11" s="64"/>
      <c r="VI11" s="64"/>
      <c r="VJ11" s="64"/>
      <c r="VK11" s="64"/>
      <c r="VL11" s="64"/>
      <c r="VM11" s="64"/>
      <c r="VN11" s="64"/>
      <c r="VO11" s="64"/>
      <c r="VP11" s="64"/>
      <c r="VQ11" s="64"/>
      <c r="VR11" s="64"/>
      <c r="VS11" s="64"/>
      <c r="VT11" s="64"/>
      <c r="VU11" s="64"/>
      <c r="VV11" s="64"/>
      <c r="VW11" s="64"/>
      <c r="VX11" s="64"/>
      <c r="VY11" s="64"/>
      <c r="VZ11" s="64"/>
      <c r="WA11" s="64"/>
      <c r="WB11" s="64"/>
      <c r="WC11" s="64"/>
      <c r="WD11" s="64"/>
      <c r="WE11" s="64"/>
      <c r="WF11" s="64"/>
      <c r="WG11" s="64"/>
      <c r="WH11" s="64"/>
      <c r="WI11" s="64"/>
      <c r="WJ11" s="64"/>
      <c r="WK11" s="64"/>
      <c r="WL11" s="64"/>
      <c r="WM11" s="64"/>
      <c r="WN11" s="64"/>
      <c r="WO11" s="64"/>
      <c r="WP11" s="64"/>
      <c r="WQ11" s="64"/>
      <c r="WR11" s="64"/>
      <c r="WS11" s="64"/>
      <c r="WT11" s="64"/>
      <c r="WU11" s="64"/>
      <c r="WV11" s="64"/>
      <c r="WW11" s="64"/>
      <c r="WX11" s="64"/>
      <c r="WY11" s="64"/>
      <c r="WZ11" s="64"/>
      <c r="XA11" s="64"/>
      <c r="XB11" s="64"/>
      <c r="XC11" s="64"/>
      <c r="XD11" s="64"/>
      <c r="XE11" s="64"/>
      <c r="XF11" s="64"/>
      <c r="XG11" s="64"/>
      <c r="XH11" s="64"/>
      <c r="XI11" s="64"/>
      <c r="XJ11" s="64"/>
      <c r="XK11" s="64"/>
      <c r="XL11" s="64"/>
      <c r="XM11" s="64"/>
      <c r="XN11" s="64"/>
      <c r="XO11" s="64"/>
      <c r="XP11" s="64"/>
      <c r="XQ11" s="64"/>
      <c r="XR11" s="64"/>
      <c r="XS11" s="64"/>
      <c r="XT11" s="64"/>
      <c r="XU11" s="64"/>
      <c r="XV11" s="64"/>
      <c r="XW11" s="64"/>
      <c r="XX11" s="64"/>
      <c r="XY11" s="64"/>
      <c r="XZ11" s="64"/>
      <c r="YA11" s="64"/>
      <c r="YB11" s="64"/>
      <c r="YC11" s="64"/>
      <c r="YD11" s="64"/>
      <c r="YE11" s="64"/>
      <c r="YF11" s="64"/>
      <c r="YG11" s="64"/>
      <c r="YH11" s="64"/>
      <c r="YI11" s="64"/>
      <c r="YJ11" s="64"/>
      <c r="YK11" s="64"/>
      <c r="YL11" s="64"/>
      <c r="YM11" s="64"/>
      <c r="YN11" s="64"/>
      <c r="YO11" s="64"/>
      <c r="YP11" s="64"/>
      <c r="YQ11" s="64"/>
      <c r="YR11" s="64"/>
      <c r="YS11" s="64"/>
      <c r="YT11" s="64"/>
      <c r="YU11" s="64"/>
      <c r="YV11" s="64"/>
      <c r="YW11" s="64"/>
      <c r="YX11" s="64"/>
      <c r="YY11" s="64"/>
      <c r="YZ11" s="64"/>
      <c r="ZA11" s="64"/>
      <c r="ZB11" s="64"/>
      <c r="ZC11" s="64"/>
      <c r="ZD11" s="64"/>
      <c r="ZE11" s="64"/>
      <c r="ZF11" s="64"/>
      <c r="ZG11" s="64"/>
      <c r="ZH11" s="64"/>
      <c r="ZI11" s="64"/>
      <c r="ZJ11" s="64"/>
      <c r="ZK11" s="64"/>
      <c r="ZL11" s="64"/>
      <c r="ZM11" s="64"/>
      <c r="ZN11" s="64"/>
      <c r="ZO11" s="64"/>
      <c r="ZP11" s="64"/>
      <c r="ZQ11" s="64"/>
      <c r="ZR11" s="64"/>
      <c r="ZS11" s="64"/>
      <c r="ZT11" s="64"/>
      <c r="ZU11" s="64"/>
      <c r="ZV11" s="64"/>
      <c r="ZW11" s="64"/>
      <c r="ZX11" s="64"/>
      <c r="ZY11" s="64"/>
      <c r="ZZ11" s="64"/>
      <c r="AAA11" s="64"/>
      <c r="AAB11" s="64"/>
      <c r="AAC11" s="64"/>
      <c r="AAD11" s="64"/>
      <c r="AAE11" s="64"/>
      <c r="AAF11" s="64"/>
      <c r="AAG11" s="64"/>
      <c r="AAH11" s="64"/>
      <c r="AAI11" s="64"/>
      <c r="AAJ11" s="64"/>
      <c r="AAK11" s="64"/>
      <c r="AAL11" s="64"/>
      <c r="AAM11" s="64"/>
      <c r="AAN11" s="64"/>
      <c r="AAO11" s="64"/>
      <c r="AAP11" s="64"/>
      <c r="AAQ11" s="64"/>
      <c r="AAR11" s="64"/>
      <c r="AAS11" s="64"/>
      <c r="AAT11" s="64"/>
      <c r="AAU11" s="64"/>
      <c r="AAV11" s="64"/>
      <c r="AAW11" s="64"/>
      <c r="AAX11" s="64"/>
      <c r="AAY11" s="64"/>
      <c r="AAZ11" s="64"/>
      <c r="ABA11" s="64"/>
      <c r="ABB11" s="64"/>
      <c r="ABC11" s="64"/>
      <c r="ABD11" s="64"/>
      <c r="ABE11" s="64"/>
      <c r="ABF11" s="64"/>
      <c r="ABG11" s="64"/>
      <c r="ABH11" s="64"/>
      <c r="ABI11" s="64"/>
      <c r="ABJ11" s="64"/>
      <c r="ABK11" s="64"/>
      <c r="ABL11" s="64"/>
      <c r="ABM11" s="64"/>
      <c r="ABN11" s="64"/>
      <c r="ABO11" s="64"/>
      <c r="ABP11" s="64"/>
      <c r="ABQ11" s="64"/>
      <c r="ABR11" s="64"/>
      <c r="ABS11" s="64"/>
      <c r="ABT11" s="64"/>
      <c r="ABU11" s="64"/>
      <c r="ABV11" s="64"/>
      <c r="ABW11" s="64"/>
      <c r="ABX11" s="64"/>
      <c r="ABY11" s="64"/>
      <c r="ABZ11" s="64"/>
      <c r="ACA11" s="64"/>
      <c r="ACB11" s="64"/>
      <c r="ACC11" s="64"/>
      <c r="ACD11" s="64"/>
      <c r="ACE11" s="64"/>
      <c r="ACF11" s="64"/>
      <c r="ACG11" s="64"/>
      <c r="ACH11" s="64"/>
      <c r="ACI11" s="64"/>
      <c r="ACJ11" s="64"/>
      <c r="ACK11" s="64"/>
      <c r="ACL11" s="64"/>
      <c r="ACM11" s="64"/>
      <c r="ACN11" s="64"/>
      <c r="ACO11" s="64"/>
      <c r="ACP11" s="64"/>
      <c r="ACQ11" s="64"/>
      <c r="ACR11" s="64"/>
      <c r="ACS11" s="64"/>
      <c r="ACT11" s="64"/>
      <c r="ACU11" s="64"/>
      <c r="ACV11" s="64"/>
      <c r="ACW11" s="64"/>
      <c r="ACX11" s="64"/>
      <c r="ACY11" s="64"/>
      <c r="ACZ11" s="64"/>
      <c r="ADA11" s="64"/>
      <c r="ADB11" s="64"/>
      <c r="ADC11" s="64"/>
      <c r="ADD11" s="64"/>
      <c r="ADE11" s="64"/>
      <c r="ADF11" s="64"/>
      <c r="ADG11" s="64"/>
      <c r="ADH11" s="64"/>
      <c r="ADI11" s="64"/>
      <c r="ADJ11" s="64"/>
      <c r="ADK11" s="64"/>
      <c r="ADL11" s="64"/>
      <c r="ADM11" s="64"/>
      <c r="ADN11" s="64"/>
      <c r="ADO11" s="64"/>
      <c r="ADP11" s="64"/>
      <c r="ADQ11" s="64"/>
      <c r="ADR11" s="64"/>
      <c r="ADS11" s="64"/>
      <c r="ADT11" s="64"/>
      <c r="ADU11" s="64"/>
      <c r="ADV11" s="64"/>
      <c r="ADW11" s="64"/>
      <c r="ADX11" s="64"/>
      <c r="ADY11" s="64"/>
      <c r="ADZ11" s="64"/>
      <c r="AEA11" s="64"/>
      <c r="AEB11" s="64"/>
      <c r="AEC11" s="64"/>
      <c r="AED11" s="64"/>
      <c r="AEE11" s="64"/>
      <c r="AEF11" s="64"/>
      <c r="AEG11" s="64"/>
      <c r="AEH11" s="64"/>
      <c r="AEI11" s="64"/>
      <c r="AEJ11" s="64"/>
      <c r="AEK11" s="64"/>
      <c r="AEL11" s="64"/>
      <c r="AEM11" s="64"/>
      <c r="AEN11" s="64"/>
      <c r="AEO11" s="64"/>
      <c r="AEP11" s="64"/>
      <c r="AEQ11" s="64"/>
      <c r="AER11" s="64"/>
      <c r="AES11" s="64"/>
      <c r="AET11" s="64"/>
      <c r="AEU11" s="64"/>
      <c r="AEV11" s="64"/>
      <c r="AEW11" s="64"/>
      <c r="AEX11" s="64"/>
      <c r="AEY11" s="64"/>
      <c r="AEZ11" s="64"/>
      <c r="AFA11" s="64"/>
      <c r="AFB11" s="64"/>
      <c r="AFC11" s="64"/>
      <c r="AFD11" s="64"/>
      <c r="AFE11" s="64"/>
      <c r="AFF11" s="64"/>
      <c r="AFG11" s="64"/>
      <c r="AFH11" s="64"/>
      <c r="AFI11" s="64"/>
      <c r="AFJ11" s="64"/>
      <c r="AFK11" s="64"/>
      <c r="AFL11" s="64"/>
      <c r="AFM11" s="64"/>
      <c r="AFN11" s="64"/>
      <c r="AFO11" s="64"/>
      <c r="AFP11" s="64"/>
      <c r="AFQ11" s="64"/>
      <c r="AFR11" s="64"/>
      <c r="AFS11" s="64"/>
      <c r="AFT11" s="64"/>
      <c r="AFU11" s="64"/>
      <c r="AFV11" s="64"/>
      <c r="AFW11" s="64"/>
      <c r="AFX11" s="64"/>
      <c r="AFY11" s="64"/>
      <c r="AFZ11" s="64"/>
      <c r="AGA11" s="64"/>
      <c r="AGB11" s="64"/>
      <c r="AGC11" s="64"/>
      <c r="AGD11" s="64"/>
      <c r="AGE11" s="64"/>
      <c r="AGF11" s="64"/>
      <c r="AGG11" s="64"/>
      <c r="AGH11" s="64"/>
      <c r="AGI11" s="64"/>
      <c r="AGJ11" s="64"/>
      <c r="AGK11" s="64"/>
      <c r="AGL11" s="64"/>
      <c r="AGM11" s="64"/>
      <c r="AGN11" s="64"/>
      <c r="AGO11" s="64"/>
      <c r="AGP11" s="64"/>
      <c r="AGQ11" s="64"/>
      <c r="AGR11" s="64"/>
      <c r="AGS11" s="64"/>
      <c r="AGT11" s="64"/>
      <c r="AGU11" s="64"/>
      <c r="AGV11" s="64"/>
      <c r="AGW11" s="64"/>
      <c r="AGX11" s="64"/>
      <c r="AGY11" s="64"/>
      <c r="AGZ11" s="64"/>
      <c r="AHA11" s="64"/>
      <c r="AHB11" s="64"/>
      <c r="AHC11" s="64"/>
      <c r="AHD11" s="64"/>
      <c r="AHE11" s="64"/>
      <c r="AHF11" s="64"/>
      <c r="AHG11" s="64"/>
      <c r="AHH11" s="64"/>
      <c r="AHI11" s="64"/>
      <c r="AHJ11" s="64"/>
      <c r="AHK11" s="64"/>
      <c r="AHL11" s="64"/>
      <c r="AHM11" s="64"/>
      <c r="AHN11" s="64"/>
      <c r="AHO11" s="64"/>
      <c r="AHP11" s="64"/>
      <c r="AHQ11" s="64"/>
      <c r="AHR11" s="64"/>
      <c r="AHS11" s="64"/>
      <c r="AHT11" s="64"/>
      <c r="AHU11" s="64"/>
      <c r="AHV11" s="64"/>
      <c r="AHW11" s="64"/>
      <c r="AHX11" s="64"/>
      <c r="AHY11" s="64"/>
      <c r="AHZ11" s="64"/>
      <c r="AIA11" s="64"/>
      <c r="AIB11" s="64"/>
      <c r="AIC11" s="64"/>
      <c r="AID11" s="64"/>
      <c r="AIE11" s="64"/>
      <c r="AIF11" s="64"/>
      <c r="AIG11" s="64"/>
      <c r="AIH11" s="64"/>
      <c r="AII11" s="64"/>
      <c r="AIJ11" s="64"/>
      <c r="AIK11" s="64"/>
      <c r="AIL11" s="64"/>
      <c r="AIM11" s="64"/>
      <c r="AIN11" s="64"/>
      <c r="AIO11" s="64"/>
      <c r="AIP11" s="64"/>
      <c r="AIQ11" s="64"/>
      <c r="AIR11" s="64"/>
      <c r="AIS11" s="64"/>
      <c r="AIT11" s="64"/>
      <c r="AIU11" s="64"/>
      <c r="AIV11" s="64"/>
      <c r="AIW11" s="64"/>
      <c r="AIX11" s="64"/>
      <c r="AIY11" s="64"/>
      <c r="AIZ11" s="64"/>
      <c r="AJA11" s="64"/>
      <c r="AJB11" s="64"/>
      <c r="AJC11" s="64"/>
      <c r="AJD11" s="64"/>
      <c r="AJE11" s="64"/>
      <c r="AJF11" s="64"/>
      <c r="AJG11" s="64"/>
      <c r="AJH11" s="64"/>
      <c r="AJI11" s="64"/>
      <c r="AJJ11" s="64"/>
      <c r="AJK11" s="64"/>
      <c r="AJL11" s="64"/>
      <c r="AJM11" s="64"/>
      <c r="AJN11" s="64"/>
      <c r="AJO11" s="64"/>
      <c r="AJP11" s="64"/>
      <c r="AJQ11" s="64"/>
      <c r="AJR11" s="64"/>
      <c r="AJS11" s="64"/>
      <c r="AJT11" s="64"/>
      <c r="AJU11" s="64"/>
      <c r="AJV11" s="64"/>
      <c r="AJW11" s="64"/>
      <c r="AJX11" s="64"/>
      <c r="AJY11" s="64"/>
      <c r="AJZ11" s="64"/>
      <c r="AKA11" s="64"/>
      <c r="AKB11" s="64"/>
      <c r="AKC11" s="64"/>
      <c r="AKD11" s="64"/>
      <c r="AKE11" s="64"/>
      <c r="AKF11" s="64"/>
      <c r="AKG11" s="64"/>
      <c r="AKH11" s="64"/>
      <c r="AKI11" s="64"/>
      <c r="AKJ11" s="64"/>
      <c r="AKK11" s="64"/>
      <c r="AKL11" s="64"/>
      <c r="AKM11" s="64"/>
      <c r="AKN11" s="64"/>
      <c r="AKO11" s="64"/>
      <c r="AKP11" s="64"/>
      <c r="AKQ11" s="64"/>
      <c r="AKR11" s="64"/>
      <c r="AKS11" s="64"/>
      <c r="AKT11" s="64"/>
      <c r="AKU11" s="64"/>
      <c r="AKV11" s="64"/>
      <c r="AKW11" s="64"/>
      <c r="AKX11" s="64"/>
      <c r="AKY11" s="64"/>
      <c r="AKZ11" s="64"/>
      <c r="ALA11" s="64"/>
      <c r="ALB11" s="64"/>
      <c r="ALC11" s="64"/>
      <c r="ALD11" s="64"/>
      <c r="ALE11" s="64"/>
      <c r="ALF11" s="64"/>
      <c r="ALG11" s="64"/>
      <c r="ALH11" s="64"/>
      <c r="ALI11" s="64"/>
      <c r="ALJ11" s="64"/>
      <c r="ALK11" s="64"/>
      <c r="ALL11" s="64"/>
      <c r="ALM11" s="64"/>
      <c r="ALN11" s="64"/>
      <c r="ALO11" s="64"/>
      <c r="ALP11" s="64"/>
      <c r="ALQ11" s="64"/>
      <c r="ALR11" s="64"/>
      <c r="ALS11" s="64"/>
      <c r="ALT11" s="64"/>
      <c r="ALU11" s="64"/>
      <c r="ALV11" s="64"/>
      <c r="ALW11" s="64"/>
      <c r="ALX11" s="64"/>
      <c r="ALY11" s="64"/>
      <c r="ALZ11" s="64"/>
      <c r="AMA11" s="64"/>
      <c r="AMB11" s="64"/>
      <c r="AMC11" s="64"/>
      <c r="AMD11" s="64"/>
      <c r="AME11" s="64"/>
      <c r="AMF11" s="64"/>
      <c r="AMG11" s="64"/>
      <c r="AMH11" s="64"/>
      <c r="AMI11" s="64"/>
      <c r="AMJ11" s="64"/>
      <c r="AMK11" s="64"/>
      <c r="AML11" s="64"/>
      <c r="AMM11" s="64"/>
      <c r="AMN11" s="64"/>
      <c r="AMO11" s="64"/>
      <c r="AMP11" s="64"/>
      <c r="AMQ11" s="64"/>
      <c r="AMR11" s="64"/>
      <c r="AMS11" s="64"/>
      <c r="AMT11" s="64"/>
      <c r="AMU11" s="64"/>
      <c r="AMV11" s="64"/>
      <c r="AMW11" s="64"/>
      <c r="AMX11" s="64"/>
      <c r="AMY11" s="64"/>
      <c r="AMZ11" s="64"/>
      <c r="ANA11" s="64"/>
      <c r="ANB11" s="64"/>
      <c r="ANC11" s="64"/>
      <c r="AND11" s="64"/>
      <c r="ANE11" s="64"/>
      <c r="ANF11" s="64"/>
      <c r="ANG11" s="64"/>
      <c r="ANH11" s="64"/>
      <c r="ANI11" s="64"/>
      <c r="ANJ11" s="64"/>
      <c r="ANK11" s="64"/>
      <c r="ANL11" s="64"/>
      <c r="ANM11" s="64"/>
      <c r="ANN11" s="64"/>
      <c r="ANO11" s="64"/>
      <c r="ANP11" s="64"/>
      <c r="ANQ11" s="64"/>
      <c r="ANR11" s="64"/>
      <c r="ANS11" s="64"/>
      <c r="ANT11" s="64"/>
      <c r="ANU11" s="64"/>
      <c r="ANV11" s="64"/>
      <c r="ANW11" s="64"/>
      <c r="ANX11" s="64"/>
      <c r="ANY11" s="64"/>
      <c r="ANZ11" s="64"/>
      <c r="AOA11" s="64"/>
      <c r="AOB11" s="64"/>
      <c r="AOC11" s="64"/>
      <c r="AOD11" s="64"/>
      <c r="AOE11" s="64"/>
      <c r="AOF11" s="64"/>
      <c r="AOG11" s="64"/>
      <c r="AOH11" s="64"/>
      <c r="AOI11" s="64"/>
      <c r="AOJ11" s="64"/>
      <c r="AOK11" s="64"/>
      <c r="AOL11" s="64"/>
      <c r="AOM11" s="64"/>
      <c r="AON11" s="64"/>
      <c r="AOO11" s="64"/>
      <c r="AOP11" s="64"/>
      <c r="AOQ11" s="64"/>
      <c r="AOR11" s="64"/>
      <c r="AOS11" s="64"/>
      <c r="AOT11" s="64"/>
      <c r="AOU11" s="64"/>
      <c r="AOV11" s="64"/>
      <c r="AOW11" s="64"/>
      <c r="AOX11" s="64"/>
      <c r="AOY11" s="64"/>
      <c r="AOZ11" s="64"/>
      <c r="APA11" s="64"/>
      <c r="APB11" s="64"/>
      <c r="APC11" s="64"/>
      <c r="APD11" s="64"/>
      <c r="APE11" s="64"/>
      <c r="APF11" s="64"/>
      <c r="APG11" s="64"/>
      <c r="APH11" s="64"/>
      <c r="API11" s="64"/>
      <c r="APJ11" s="64"/>
      <c r="APK11" s="64"/>
      <c r="APL11" s="64"/>
      <c r="APM11" s="64"/>
      <c r="APN11" s="64"/>
      <c r="APO11" s="64"/>
      <c r="APP11" s="64"/>
      <c r="APQ11" s="64"/>
      <c r="APR11" s="64"/>
      <c r="APS11" s="64"/>
      <c r="APT11" s="64"/>
      <c r="APU11" s="64"/>
      <c r="APV11" s="64"/>
      <c r="APW11" s="64"/>
      <c r="APX11" s="64"/>
      <c r="APY11" s="64"/>
      <c r="APZ11" s="64"/>
      <c r="AQA11" s="64"/>
      <c r="AQB11" s="64"/>
      <c r="AQC11" s="64"/>
      <c r="AQD11" s="64"/>
      <c r="AQE11" s="64"/>
      <c r="AQF11" s="64"/>
      <c r="AQG11" s="64"/>
      <c r="AQH11" s="64"/>
      <c r="AQI11" s="64"/>
      <c r="AQJ11" s="64"/>
      <c r="AQK11" s="64"/>
      <c r="AQL11" s="64"/>
      <c r="AQM11" s="64"/>
      <c r="AQN11" s="64"/>
      <c r="AQO11" s="64"/>
      <c r="AQP11" s="64"/>
      <c r="AQQ11" s="64"/>
      <c r="AQR11" s="64"/>
      <c r="AQS11" s="64"/>
      <c r="AQT11" s="64"/>
      <c r="AQU11" s="64"/>
      <c r="AQV11" s="64"/>
      <c r="AQW11" s="64"/>
      <c r="AQX11" s="64"/>
      <c r="AQY11" s="64"/>
      <c r="AQZ11" s="64"/>
      <c r="ARA11" s="64"/>
      <c r="ARB11" s="64"/>
      <c r="ARC11" s="64"/>
      <c r="ARD11" s="64"/>
      <c r="ARE11" s="64"/>
      <c r="ARF11" s="64"/>
      <c r="ARG11" s="64"/>
      <c r="ARH11" s="64"/>
      <c r="ARI11" s="64"/>
      <c r="ARJ11" s="64"/>
      <c r="ARK11" s="64"/>
      <c r="ARL11" s="64"/>
      <c r="ARM11" s="64"/>
      <c r="ARN11" s="64"/>
      <c r="ARO11" s="64"/>
      <c r="ARP11" s="64"/>
      <c r="ARQ11" s="64"/>
      <c r="ARR11" s="64"/>
      <c r="ARS11" s="64"/>
      <c r="ART11" s="64"/>
      <c r="ARU11" s="64"/>
      <c r="ARV11" s="64"/>
      <c r="ARW11" s="64"/>
      <c r="ARX11" s="64"/>
      <c r="ARY11" s="64"/>
      <c r="ARZ11" s="64"/>
      <c r="ASA11" s="64"/>
      <c r="ASB11" s="64"/>
      <c r="ASC11" s="64"/>
      <c r="ASD11" s="64"/>
      <c r="ASE11" s="64"/>
      <c r="ASF11" s="64"/>
      <c r="ASG11" s="64"/>
      <c r="ASH11" s="64"/>
      <c r="ASI11" s="64"/>
      <c r="ASJ11" s="64"/>
      <c r="ASK11" s="64"/>
      <c r="ASL11" s="64"/>
      <c r="ASM11" s="64"/>
      <c r="ASN11" s="64"/>
      <c r="ASO11" s="64"/>
      <c r="ASP11" s="64"/>
      <c r="ASQ11" s="64"/>
      <c r="ASR11" s="64"/>
      <c r="ASS11" s="64"/>
      <c r="AST11" s="64"/>
      <c r="ASU11" s="64"/>
      <c r="ASV11" s="64"/>
      <c r="ASW11" s="64"/>
      <c r="ASX11" s="64"/>
      <c r="ASY11" s="64"/>
      <c r="ASZ11" s="64"/>
      <c r="ATA11" s="64"/>
      <c r="ATB11" s="64"/>
      <c r="ATC11" s="64"/>
      <c r="ATD11" s="64"/>
      <c r="ATE11" s="64"/>
      <c r="ATF11" s="64"/>
      <c r="ATG11" s="64"/>
      <c r="ATH11" s="64"/>
      <c r="ATI11" s="64"/>
      <c r="ATJ11" s="64"/>
      <c r="ATK11" s="64"/>
      <c r="ATL11" s="64"/>
      <c r="ATM11" s="65"/>
    </row>
    <row r="12" spans="1:1209" x14ac:dyDescent="0.25">
      <c r="G12" s="63"/>
      <c r="H12" s="64"/>
      <c r="I12" s="64"/>
      <c r="J12" s="64" t="s">
        <v>118</v>
      </c>
      <c r="K12" s="64" t="s">
        <v>118</v>
      </c>
      <c r="L12" s="64" t="s">
        <v>118</v>
      </c>
      <c r="M12" s="64" t="s">
        <v>118</v>
      </c>
      <c r="N12" s="64" t="s">
        <v>118</v>
      </c>
      <c r="O12" s="64" t="s">
        <v>118</v>
      </c>
      <c r="P12" s="64" t="s">
        <v>118</v>
      </c>
      <c r="Q12" s="64" t="s">
        <v>118</v>
      </c>
      <c r="R12" s="64" t="s">
        <v>118</v>
      </c>
      <c r="S12" s="64" t="s">
        <v>118</v>
      </c>
      <c r="T12" s="64" t="s">
        <v>118</v>
      </c>
      <c r="U12" s="64" t="s">
        <v>118</v>
      </c>
      <c r="V12" s="64" t="s">
        <v>118</v>
      </c>
      <c r="W12" s="64" t="s">
        <v>118</v>
      </c>
      <c r="X12" s="64" t="s">
        <v>118</v>
      </c>
      <c r="Y12" s="64" t="s">
        <v>118</v>
      </c>
      <c r="Z12" s="64" t="s">
        <v>118</v>
      </c>
      <c r="AA12" s="64" t="s">
        <v>118</v>
      </c>
      <c r="AB12" s="64" t="s">
        <v>118</v>
      </c>
      <c r="AC12" s="64" t="s">
        <v>118</v>
      </c>
      <c r="AD12" s="64" t="s">
        <v>118</v>
      </c>
      <c r="AE12" s="64" t="s">
        <v>118</v>
      </c>
      <c r="AF12" s="64" t="s">
        <v>118</v>
      </c>
      <c r="AG12" s="64" t="s">
        <v>118</v>
      </c>
      <c r="AH12" s="64" t="s">
        <v>118</v>
      </c>
      <c r="AI12" s="64" t="s">
        <v>118</v>
      </c>
      <c r="AJ12" s="64" t="s">
        <v>118</v>
      </c>
      <c r="AK12" s="64" t="s">
        <v>118</v>
      </c>
      <c r="AL12" s="64" t="s">
        <v>118</v>
      </c>
      <c r="AM12" s="64" t="s">
        <v>118</v>
      </c>
      <c r="AN12" s="64" t="s">
        <v>118</v>
      </c>
      <c r="AO12" s="64" t="s">
        <v>118</v>
      </c>
      <c r="AP12" s="64" t="s">
        <v>118</v>
      </c>
      <c r="AQ12" s="64" t="s">
        <v>118</v>
      </c>
      <c r="AR12" s="64" t="s">
        <v>118</v>
      </c>
      <c r="AS12" s="64" t="s">
        <v>118</v>
      </c>
      <c r="AT12" s="64" t="s">
        <v>118</v>
      </c>
      <c r="AU12" s="64" t="s">
        <v>118</v>
      </c>
      <c r="AV12" s="64" t="s">
        <v>118</v>
      </c>
      <c r="AW12" s="64" t="s">
        <v>118</v>
      </c>
      <c r="AX12" s="64" t="s">
        <v>118</v>
      </c>
      <c r="AY12" s="64" t="s">
        <v>118</v>
      </c>
      <c r="AZ12" s="64" t="s">
        <v>118</v>
      </c>
      <c r="BA12" s="64" t="s">
        <v>118</v>
      </c>
      <c r="BB12" s="64" t="s">
        <v>118</v>
      </c>
      <c r="BC12" s="64" t="s">
        <v>118</v>
      </c>
      <c r="BD12" s="64" t="s">
        <v>118</v>
      </c>
      <c r="BE12" s="64" t="s">
        <v>118</v>
      </c>
      <c r="BF12" s="64" t="s">
        <v>118</v>
      </c>
      <c r="BG12" s="64" t="s">
        <v>118</v>
      </c>
      <c r="BH12" s="64" t="s">
        <v>118</v>
      </c>
      <c r="BI12" s="64" t="s">
        <v>118</v>
      </c>
      <c r="BJ12" s="64" t="s">
        <v>118</v>
      </c>
      <c r="BK12" s="64" t="s">
        <v>118</v>
      </c>
      <c r="BL12" s="64" t="s">
        <v>118</v>
      </c>
      <c r="BM12" s="64" t="s">
        <v>118</v>
      </c>
      <c r="BN12" s="64" t="s">
        <v>118</v>
      </c>
      <c r="BO12" s="64" t="s">
        <v>118</v>
      </c>
      <c r="BP12" s="64" t="s">
        <v>118</v>
      </c>
      <c r="BQ12" s="64" t="s">
        <v>118</v>
      </c>
      <c r="BR12" s="64" t="s">
        <v>118</v>
      </c>
      <c r="BS12" s="64" t="s">
        <v>118</v>
      </c>
      <c r="BT12" s="64" t="s">
        <v>118</v>
      </c>
      <c r="BU12" s="64" t="s">
        <v>118</v>
      </c>
      <c r="BV12" s="64" t="s">
        <v>118</v>
      </c>
      <c r="BW12" s="64" t="s">
        <v>118</v>
      </c>
      <c r="BX12" s="64" t="s">
        <v>118</v>
      </c>
      <c r="BY12" s="64" t="s">
        <v>118</v>
      </c>
      <c r="BZ12" s="64" t="s">
        <v>118</v>
      </c>
      <c r="CA12" s="64" t="s">
        <v>118</v>
      </c>
      <c r="CB12" s="64" t="s">
        <v>118</v>
      </c>
      <c r="CC12" s="64" t="s">
        <v>118</v>
      </c>
      <c r="CD12" s="64" t="s">
        <v>118</v>
      </c>
      <c r="CE12" s="64" t="s">
        <v>118</v>
      </c>
      <c r="CF12" s="64" t="s">
        <v>118</v>
      </c>
      <c r="CG12" s="64" t="s">
        <v>118</v>
      </c>
      <c r="CH12" s="64" t="s">
        <v>118</v>
      </c>
      <c r="CI12" s="64" t="s">
        <v>118</v>
      </c>
      <c r="CJ12" s="64" t="s">
        <v>118</v>
      </c>
      <c r="CK12" s="64" t="s">
        <v>118</v>
      </c>
      <c r="CL12" s="64" t="s">
        <v>118</v>
      </c>
      <c r="CM12" s="64" t="s">
        <v>118</v>
      </c>
      <c r="CN12" s="64" t="s">
        <v>118</v>
      </c>
      <c r="CO12" s="64" t="s">
        <v>118</v>
      </c>
      <c r="CP12" s="64" t="s">
        <v>118</v>
      </c>
      <c r="CQ12" s="64" t="s">
        <v>118</v>
      </c>
      <c r="CR12" s="64" t="s">
        <v>118</v>
      </c>
      <c r="CS12" s="64" t="s">
        <v>118</v>
      </c>
      <c r="CT12" s="64" t="s">
        <v>118</v>
      </c>
      <c r="CU12" s="64" t="s">
        <v>118</v>
      </c>
      <c r="CV12" s="64" t="s">
        <v>118</v>
      </c>
      <c r="CW12" s="64" t="s">
        <v>118</v>
      </c>
      <c r="CX12" s="64" t="s">
        <v>118</v>
      </c>
      <c r="CY12" s="64" t="s">
        <v>118</v>
      </c>
      <c r="CZ12" s="64" t="s">
        <v>118</v>
      </c>
      <c r="DA12" s="64" t="s">
        <v>118</v>
      </c>
      <c r="DB12" s="64" t="s">
        <v>118</v>
      </c>
      <c r="DC12" s="64" t="s">
        <v>118</v>
      </c>
      <c r="DD12" s="64" t="s">
        <v>118</v>
      </c>
      <c r="DE12" s="64" t="s">
        <v>118</v>
      </c>
      <c r="DF12" s="64" t="s">
        <v>118</v>
      </c>
      <c r="DG12" s="64" t="s">
        <v>118</v>
      </c>
      <c r="DH12" s="64" t="s">
        <v>118</v>
      </c>
      <c r="DI12" s="64" t="s">
        <v>118</v>
      </c>
      <c r="DJ12" s="64" t="s">
        <v>118</v>
      </c>
      <c r="DK12" s="64" t="s">
        <v>118</v>
      </c>
      <c r="DL12" s="64" t="s">
        <v>118</v>
      </c>
      <c r="DM12" s="64" t="s">
        <v>118</v>
      </c>
      <c r="DN12" s="64" t="s">
        <v>118</v>
      </c>
      <c r="DO12" s="64" t="s">
        <v>118</v>
      </c>
      <c r="DP12" s="64" t="s">
        <v>118</v>
      </c>
      <c r="DQ12" s="64" t="s">
        <v>118</v>
      </c>
      <c r="DR12" s="64" t="s">
        <v>118</v>
      </c>
      <c r="DS12" s="64" t="s">
        <v>118</v>
      </c>
      <c r="DT12" s="64" t="s">
        <v>118</v>
      </c>
      <c r="DU12" s="64" t="s">
        <v>118</v>
      </c>
      <c r="DV12" s="64" t="s">
        <v>118</v>
      </c>
      <c r="DW12" s="64" t="s">
        <v>118</v>
      </c>
      <c r="DX12" s="64" t="s">
        <v>118</v>
      </c>
      <c r="DY12" s="64" t="s">
        <v>118</v>
      </c>
      <c r="DZ12" s="64" t="s">
        <v>118</v>
      </c>
      <c r="EA12" s="64" t="s">
        <v>118</v>
      </c>
      <c r="EB12" s="64" t="s">
        <v>118</v>
      </c>
      <c r="EC12" s="64" t="s">
        <v>118</v>
      </c>
      <c r="ED12" s="64" t="s">
        <v>118</v>
      </c>
      <c r="EE12" s="64" t="s">
        <v>118</v>
      </c>
      <c r="EF12" s="64" t="s">
        <v>118</v>
      </c>
      <c r="EG12" s="64" t="s">
        <v>118</v>
      </c>
      <c r="EH12" s="64" t="s">
        <v>118</v>
      </c>
      <c r="EI12" s="64" t="s">
        <v>118</v>
      </c>
      <c r="EJ12" s="64" t="s">
        <v>118</v>
      </c>
      <c r="EK12" s="64" t="s">
        <v>118</v>
      </c>
      <c r="EL12" s="64" t="s">
        <v>118</v>
      </c>
      <c r="EM12" s="64" t="s">
        <v>118</v>
      </c>
      <c r="EN12" s="64" t="s">
        <v>118</v>
      </c>
      <c r="EO12" s="64" t="s">
        <v>118</v>
      </c>
      <c r="EP12" s="64" t="s">
        <v>118</v>
      </c>
      <c r="EQ12" s="64" t="s">
        <v>118</v>
      </c>
      <c r="ER12" s="64" t="s">
        <v>118</v>
      </c>
      <c r="ES12" s="64" t="s">
        <v>118</v>
      </c>
      <c r="ET12" s="64" t="s">
        <v>118</v>
      </c>
      <c r="EU12" s="64" t="s">
        <v>118</v>
      </c>
      <c r="EV12" s="64" t="s">
        <v>118</v>
      </c>
      <c r="EW12" s="64" t="s">
        <v>118</v>
      </c>
      <c r="EX12" s="64" t="s">
        <v>118</v>
      </c>
      <c r="EY12" s="64" t="s">
        <v>118</v>
      </c>
      <c r="EZ12" s="64" t="s">
        <v>118</v>
      </c>
      <c r="FA12" s="64" t="s">
        <v>118</v>
      </c>
      <c r="FB12" s="64" t="s">
        <v>118</v>
      </c>
      <c r="FC12" s="64" t="s">
        <v>118</v>
      </c>
      <c r="FD12" s="64" t="s">
        <v>123</v>
      </c>
      <c r="FE12" s="64" t="s">
        <v>123</v>
      </c>
      <c r="FF12" s="64" t="s">
        <v>123</v>
      </c>
      <c r="FG12" s="64" t="s">
        <v>123</v>
      </c>
      <c r="FH12" s="64" t="s">
        <v>123</v>
      </c>
      <c r="FI12" s="64" t="s">
        <v>123</v>
      </c>
      <c r="FJ12" s="64" t="s">
        <v>123</v>
      </c>
      <c r="FK12" s="64" t="s">
        <v>123</v>
      </c>
      <c r="FL12" s="64" t="s">
        <v>123</v>
      </c>
      <c r="FM12" s="64" t="s">
        <v>123</v>
      </c>
      <c r="FN12" s="64" t="s">
        <v>123</v>
      </c>
      <c r="FO12" s="64" t="s">
        <v>123</v>
      </c>
      <c r="FP12" s="64" t="s">
        <v>123</v>
      </c>
      <c r="FQ12" s="64" t="s">
        <v>123</v>
      </c>
      <c r="FR12" s="64" t="s">
        <v>123</v>
      </c>
      <c r="FS12" s="64" t="s">
        <v>123</v>
      </c>
      <c r="FT12" s="64" t="s">
        <v>123</v>
      </c>
      <c r="FU12" s="64" t="s">
        <v>123</v>
      </c>
      <c r="FV12" s="64" t="s">
        <v>123</v>
      </c>
      <c r="FW12" s="64" t="s">
        <v>123</v>
      </c>
      <c r="FX12" s="64" t="s">
        <v>123</v>
      </c>
      <c r="FY12" s="64" t="s">
        <v>123</v>
      </c>
      <c r="FZ12" s="64" t="s">
        <v>123</v>
      </c>
      <c r="GA12" s="64" t="s">
        <v>123</v>
      </c>
      <c r="GB12" s="64" t="s">
        <v>123</v>
      </c>
      <c r="GC12" s="64" t="s">
        <v>123</v>
      </c>
      <c r="GD12" s="64" t="s">
        <v>123</v>
      </c>
      <c r="GE12" s="64" t="s">
        <v>123</v>
      </c>
      <c r="GF12" s="64" t="s">
        <v>123</v>
      </c>
      <c r="GG12" s="64" t="s">
        <v>123</v>
      </c>
      <c r="GH12" s="64" t="s">
        <v>123</v>
      </c>
      <c r="GI12" s="64" t="s">
        <v>123</v>
      </c>
      <c r="GJ12" s="64" t="s">
        <v>123</v>
      </c>
      <c r="GK12" s="64" t="s">
        <v>123</v>
      </c>
      <c r="GL12" s="64" t="s">
        <v>123</v>
      </c>
      <c r="GM12" s="64" t="s">
        <v>123</v>
      </c>
      <c r="GN12" s="64" t="s">
        <v>123</v>
      </c>
      <c r="GO12" s="64" t="s">
        <v>123</v>
      </c>
      <c r="GP12" s="64" t="s">
        <v>123</v>
      </c>
      <c r="GQ12" s="64" t="s">
        <v>123</v>
      </c>
      <c r="GR12" s="64" t="s">
        <v>123</v>
      </c>
      <c r="GS12" s="64" t="s">
        <v>123</v>
      </c>
      <c r="GT12" s="64" t="s">
        <v>123</v>
      </c>
      <c r="GU12" s="64" t="s">
        <v>123</v>
      </c>
      <c r="GV12" s="64" t="s">
        <v>123</v>
      </c>
      <c r="GW12" s="64" t="s">
        <v>123</v>
      </c>
      <c r="GX12" s="64" t="s">
        <v>123</v>
      </c>
      <c r="GY12" s="64" t="s">
        <v>123</v>
      </c>
      <c r="GZ12" s="64" t="s">
        <v>123</v>
      </c>
      <c r="HA12" s="64" t="s">
        <v>123</v>
      </c>
      <c r="HB12" s="64" t="s">
        <v>123</v>
      </c>
      <c r="HC12" s="64" t="s">
        <v>123</v>
      </c>
      <c r="HD12" s="64" t="s">
        <v>123</v>
      </c>
      <c r="HE12" s="64" t="s">
        <v>123</v>
      </c>
      <c r="HF12" s="64" t="s">
        <v>123</v>
      </c>
      <c r="HG12" s="64" t="s">
        <v>123</v>
      </c>
      <c r="HH12" s="64" t="s">
        <v>123</v>
      </c>
      <c r="HI12" s="64" t="s">
        <v>123</v>
      </c>
      <c r="HJ12" s="64" t="s">
        <v>123</v>
      </c>
      <c r="HK12" s="64" t="s">
        <v>123</v>
      </c>
      <c r="HL12" s="64" t="s">
        <v>123</v>
      </c>
      <c r="HM12" s="64" t="s">
        <v>123</v>
      </c>
      <c r="HN12" s="64" t="s">
        <v>123</v>
      </c>
      <c r="HO12" s="64" t="s">
        <v>123</v>
      </c>
      <c r="HP12" s="64" t="s">
        <v>123</v>
      </c>
      <c r="HQ12" s="64" t="s">
        <v>123</v>
      </c>
      <c r="HR12" s="64" t="s">
        <v>123</v>
      </c>
      <c r="HS12" s="64" t="s">
        <v>123</v>
      </c>
      <c r="HT12" s="64" t="s">
        <v>123</v>
      </c>
      <c r="HU12" s="64" t="s">
        <v>123</v>
      </c>
      <c r="HV12" s="64" t="s">
        <v>123</v>
      </c>
      <c r="HW12" s="64" t="s">
        <v>123</v>
      </c>
      <c r="HX12" s="64" t="s">
        <v>123</v>
      </c>
      <c r="HY12" s="64" t="s">
        <v>123</v>
      </c>
      <c r="HZ12" s="64" t="s">
        <v>123</v>
      </c>
      <c r="IA12" s="64" t="s">
        <v>123</v>
      </c>
      <c r="IB12" s="64" t="s">
        <v>123</v>
      </c>
      <c r="IC12" s="64" t="s">
        <v>123</v>
      </c>
      <c r="ID12" s="64" t="s">
        <v>123</v>
      </c>
      <c r="IE12" s="64" t="s">
        <v>123</v>
      </c>
      <c r="IF12" s="64" t="s">
        <v>123</v>
      </c>
      <c r="IG12" s="64" t="s">
        <v>123</v>
      </c>
      <c r="IH12" s="64" t="s">
        <v>123</v>
      </c>
      <c r="II12" s="64" t="s">
        <v>123</v>
      </c>
      <c r="IJ12" s="64" t="s">
        <v>123</v>
      </c>
      <c r="IK12" s="64" t="s">
        <v>123</v>
      </c>
      <c r="IL12" s="64" t="s">
        <v>123</v>
      </c>
      <c r="IM12" s="64" t="s">
        <v>123</v>
      </c>
      <c r="IN12" s="64" t="s">
        <v>123</v>
      </c>
      <c r="IO12" s="64" t="s">
        <v>123</v>
      </c>
      <c r="IP12" s="64" t="s">
        <v>123</v>
      </c>
      <c r="IQ12" s="64" t="s">
        <v>123</v>
      </c>
      <c r="IR12" s="64" t="s">
        <v>123</v>
      </c>
      <c r="IS12" s="64" t="s">
        <v>123</v>
      </c>
      <c r="IT12" s="64" t="s">
        <v>123</v>
      </c>
      <c r="IU12" s="64" t="s">
        <v>123</v>
      </c>
      <c r="IV12" s="64" t="s">
        <v>123</v>
      </c>
      <c r="IW12" s="64" t="s">
        <v>123</v>
      </c>
      <c r="IX12" s="64" t="s">
        <v>123</v>
      </c>
      <c r="IY12" s="64" t="s">
        <v>123</v>
      </c>
      <c r="IZ12" s="64" t="s">
        <v>123</v>
      </c>
      <c r="JA12" s="64" t="s">
        <v>123</v>
      </c>
      <c r="JB12" s="64" t="s">
        <v>123</v>
      </c>
      <c r="JC12" s="64" t="s">
        <v>123</v>
      </c>
      <c r="JD12" s="64" t="s">
        <v>123</v>
      </c>
      <c r="JE12" s="64" t="s">
        <v>123</v>
      </c>
      <c r="JF12" s="64" t="s">
        <v>123</v>
      </c>
      <c r="JG12" s="64" t="s">
        <v>123</v>
      </c>
      <c r="JH12" s="64" t="s">
        <v>123</v>
      </c>
      <c r="JI12" s="64" t="s">
        <v>123</v>
      </c>
      <c r="JJ12" s="64" t="s">
        <v>123</v>
      </c>
      <c r="JK12" s="64" t="s">
        <v>123</v>
      </c>
      <c r="JL12" s="64" t="s">
        <v>123</v>
      </c>
      <c r="JM12" s="64" t="s">
        <v>123</v>
      </c>
      <c r="JN12" s="64" t="s">
        <v>123</v>
      </c>
      <c r="JO12" s="64" t="s">
        <v>123</v>
      </c>
      <c r="JP12" s="64" t="s">
        <v>123</v>
      </c>
      <c r="JQ12" s="64" t="s">
        <v>123</v>
      </c>
      <c r="JR12" s="64" t="s">
        <v>123</v>
      </c>
      <c r="JS12" s="64" t="s">
        <v>123</v>
      </c>
      <c r="JT12" s="64" t="s">
        <v>123</v>
      </c>
      <c r="JU12" s="64" t="s">
        <v>123</v>
      </c>
      <c r="JV12" s="64" t="s">
        <v>123</v>
      </c>
      <c r="JW12" s="64" t="s">
        <v>123</v>
      </c>
      <c r="JX12" s="64" t="s">
        <v>123</v>
      </c>
      <c r="JY12" s="64" t="s">
        <v>123</v>
      </c>
      <c r="JZ12" s="64" t="s">
        <v>123</v>
      </c>
      <c r="KA12" s="64" t="s">
        <v>123</v>
      </c>
      <c r="KB12" s="64" t="s">
        <v>123</v>
      </c>
      <c r="KC12" s="64" t="s">
        <v>123</v>
      </c>
      <c r="KD12" s="64" t="s">
        <v>123</v>
      </c>
      <c r="KE12" s="64" t="s">
        <v>123</v>
      </c>
      <c r="KF12" s="64" t="s">
        <v>123</v>
      </c>
      <c r="KG12" s="64" t="s">
        <v>123</v>
      </c>
      <c r="KH12" s="64" t="s">
        <v>123</v>
      </c>
      <c r="KI12" s="64" t="s">
        <v>123</v>
      </c>
      <c r="KJ12" s="64" t="s">
        <v>123</v>
      </c>
      <c r="KK12" s="64" t="s">
        <v>123</v>
      </c>
      <c r="KL12" s="64" t="s">
        <v>123</v>
      </c>
      <c r="KM12" s="64" t="s">
        <v>123</v>
      </c>
      <c r="KN12" s="64" t="s">
        <v>123</v>
      </c>
      <c r="KO12" s="64" t="s">
        <v>123</v>
      </c>
      <c r="KP12" s="64" t="s">
        <v>123</v>
      </c>
      <c r="KQ12" s="64" t="s">
        <v>123</v>
      </c>
      <c r="KR12" s="64" t="s">
        <v>123</v>
      </c>
      <c r="KS12" s="64" t="s">
        <v>123</v>
      </c>
      <c r="KT12" s="64" t="s">
        <v>123</v>
      </c>
      <c r="KU12" s="64" t="s">
        <v>123</v>
      </c>
      <c r="KV12" s="64" t="s">
        <v>123</v>
      </c>
      <c r="KW12" s="64" t="s">
        <v>123</v>
      </c>
      <c r="KX12" s="64" t="s">
        <v>124</v>
      </c>
      <c r="KY12" s="64" t="s">
        <v>124</v>
      </c>
      <c r="KZ12" s="64" t="s">
        <v>124</v>
      </c>
      <c r="LA12" s="64" t="s">
        <v>124</v>
      </c>
      <c r="LB12" s="64" t="s">
        <v>124</v>
      </c>
      <c r="LC12" s="64" t="s">
        <v>124</v>
      </c>
      <c r="LD12" s="64" t="s">
        <v>124</v>
      </c>
      <c r="LE12" s="64" t="s">
        <v>124</v>
      </c>
      <c r="LF12" s="64" t="s">
        <v>124</v>
      </c>
      <c r="LG12" s="64" t="s">
        <v>124</v>
      </c>
      <c r="LH12" s="64" t="s">
        <v>124</v>
      </c>
      <c r="LI12" s="64" t="s">
        <v>124</v>
      </c>
      <c r="LJ12" s="64" t="s">
        <v>124</v>
      </c>
      <c r="LK12" s="64" t="s">
        <v>124</v>
      </c>
      <c r="LL12" s="64" t="s">
        <v>124</v>
      </c>
      <c r="LM12" s="64" t="s">
        <v>124</v>
      </c>
      <c r="LN12" s="64" t="s">
        <v>124</v>
      </c>
      <c r="LO12" s="64" t="s">
        <v>124</v>
      </c>
      <c r="LP12" s="64" t="s">
        <v>124</v>
      </c>
      <c r="LQ12" s="64" t="s">
        <v>124</v>
      </c>
      <c r="LR12" s="64" t="s">
        <v>124</v>
      </c>
      <c r="LS12" s="64" t="s">
        <v>124</v>
      </c>
      <c r="LT12" s="64" t="s">
        <v>124</v>
      </c>
      <c r="LU12" s="64" t="s">
        <v>124</v>
      </c>
      <c r="LV12" s="64" t="s">
        <v>124</v>
      </c>
      <c r="LW12" s="64" t="s">
        <v>124</v>
      </c>
      <c r="LX12" s="64" t="s">
        <v>124</v>
      </c>
      <c r="LY12" s="64" t="s">
        <v>124</v>
      </c>
      <c r="LZ12" s="64" t="s">
        <v>124</v>
      </c>
      <c r="MA12" s="64" t="s">
        <v>124</v>
      </c>
      <c r="MB12" s="64" t="s">
        <v>124</v>
      </c>
      <c r="MC12" s="64" t="s">
        <v>124</v>
      </c>
      <c r="MD12" s="64" t="s">
        <v>124</v>
      </c>
      <c r="ME12" s="64" t="s">
        <v>124</v>
      </c>
      <c r="MF12" s="64" t="s">
        <v>124</v>
      </c>
      <c r="MG12" s="64" t="s">
        <v>124</v>
      </c>
      <c r="MH12" s="64" t="s">
        <v>124</v>
      </c>
      <c r="MI12" s="64" t="s">
        <v>124</v>
      </c>
      <c r="MJ12" s="64" t="s">
        <v>124</v>
      </c>
      <c r="MK12" s="64" t="s">
        <v>124</v>
      </c>
      <c r="ML12" s="64" t="s">
        <v>124</v>
      </c>
      <c r="MM12" s="64" t="s">
        <v>124</v>
      </c>
      <c r="MN12" s="64" t="s">
        <v>124</v>
      </c>
      <c r="MO12" s="64" t="s">
        <v>124</v>
      </c>
      <c r="MP12" s="64" t="s">
        <v>124</v>
      </c>
      <c r="MQ12" s="64" t="s">
        <v>124</v>
      </c>
      <c r="MR12" s="64" t="s">
        <v>124</v>
      </c>
      <c r="MS12" s="64" t="s">
        <v>124</v>
      </c>
      <c r="MT12" s="64" t="s">
        <v>124</v>
      </c>
      <c r="MU12" s="64" t="s">
        <v>124</v>
      </c>
      <c r="MV12" s="64" t="s">
        <v>124</v>
      </c>
      <c r="MW12" s="64" t="s">
        <v>124</v>
      </c>
      <c r="MX12" s="64" t="s">
        <v>124</v>
      </c>
      <c r="MY12" s="64" t="s">
        <v>124</v>
      </c>
      <c r="MZ12" s="64" t="s">
        <v>124</v>
      </c>
      <c r="NA12" s="64" t="s">
        <v>124</v>
      </c>
      <c r="NB12" s="64" t="s">
        <v>124</v>
      </c>
      <c r="NC12" s="64" t="s">
        <v>124</v>
      </c>
      <c r="ND12" s="64" t="s">
        <v>124</v>
      </c>
      <c r="NE12" s="64" t="s">
        <v>124</v>
      </c>
      <c r="NF12" s="64" t="s">
        <v>124</v>
      </c>
      <c r="NG12" s="64" t="s">
        <v>124</v>
      </c>
      <c r="NH12" s="64" t="s">
        <v>124</v>
      </c>
      <c r="NI12" s="64" t="s">
        <v>124</v>
      </c>
      <c r="NJ12" s="64" t="s">
        <v>124</v>
      </c>
      <c r="NK12" s="64" t="s">
        <v>124</v>
      </c>
      <c r="NL12" s="64" t="s">
        <v>124</v>
      </c>
      <c r="NM12" s="64" t="s">
        <v>124</v>
      </c>
      <c r="NN12" s="64" t="s">
        <v>124</v>
      </c>
      <c r="NO12" s="64" t="s">
        <v>124</v>
      </c>
      <c r="NP12" s="64" t="s">
        <v>124</v>
      </c>
      <c r="NQ12" s="64" t="s">
        <v>124</v>
      </c>
      <c r="NR12" s="64" t="s">
        <v>124</v>
      </c>
      <c r="NS12" s="64" t="s">
        <v>124</v>
      </c>
      <c r="NT12" s="64" t="s">
        <v>124</v>
      </c>
      <c r="NU12" s="64" t="s">
        <v>124</v>
      </c>
      <c r="NV12" s="64" t="s">
        <v>124</v>
      </c>
      <c r="NW12" s="64" t="s">
        <v>124</v>
      </c>
      <c r="NX12" s="64" t="s">
        <v>124</v>
      </c>
      <c r="NY12" s="64" t="s">
        <v>124</v>
      </c>
      <c r="NZ12" s="64" t="s">
        <v>124</v>
      </c>
      <c r="OA12" s="64" t="s">
        <v>124</v>
      </c>
      <c r="OB12" s="64" t="s">
        <v>124</v>
      </c>
      <c r="OC12" s="64" t="s">
        <v>124</v>
      </c>
      <c r="OD12" s="64" t="s">
        <v>124</v>
      </c>
      <c r="OE12" s="64" t="s">
        <v>124</v>
      </c>
      <c r="OF12" s="64" t="s">
        <v>124</v>
      </c>
      <c r="OG12" s="64" t="s">
        <v>124</v>
      </c>
      <c r="OH12" s="64" t="s">
        <v>124</v>
      </c>
      <c r="OI12" s="64" t="s">
        <v>124</v>
      </c>
      <c r="OJ12" s="64" t="s">
        <v>124</v>
      </c>
      <c r="OK12" s="64" t="s">
        <v>124</v>
      </c>
      <c r="OL12" s="64" t="s">
        <v>124</v>
      </c>
      <c r="OM12" s="64" t="s">
        <v>124</v>
      </c>
      <c r="ON12" s="64" t="s">
        <v>124</v>
      </c>
      <c r="OO12" s="64" t="s">
        <v>124</v>
      </c>
      <c r="OP12" s="64" t="s">
        <v>124</v>
      </c>
      <c r="OQ12" s="64" t="s">
        <v>124</v>
      </c>
      <c r="OR12" s="64" t="s">
        <v>124</v>
      </c>
      <c r="OS12" s="64" t="s">
        <v>124</v>
      </c>
      <c r="OT12" s="64" t="s">
        <v>124</v>
      </c>
      <c r="OU12" s="64" t="s">
        <v>124</v>
      </c>
      <c r="OV12" s="64" t="s">
        <v>124</v>
      </c>
      <c r="OW12" s="64" t="s">
        <v>124</v>
      </c>
      <c r="OX12" s="64" t="s">
        <v>124</v>
      </c>
      <c r="OY12" s="64" t="s">
        <v>124</v>
      </c>
      <c r="OZ12" s="64" t="s">
        <v>124</v>
      </c>
      <c r="PA12" s="64" t="s">
        <v>124</v>
      </c>
      <c r="PB12" s="64" t="s">
        <v>124</v>
      </c>
      <c r="PC12" s="64" t="s">
        <v>124</v>
      </c>
      <c r="PD12" s="64" t="s">
        <v>124</v>
      </c>
      <c r="PE12" s="64" t="s">
        <v>124</v>
      </c>
      <c r="PF12" s="64" t="s">
        <v>124</v>
      </c>
      <c r="PG12" s="64" t="s">
        <v>124</v>
      </c>
      <c r="PH12" s="64" t="s">
        <v>124</v>
      </c>
      <c r="PI12" s="64" t="s">
        <v>124</v>
      </c>
      <c r="PJ12" s="64" t="s">
        <v>124</v>
      </c>
      <c r="PK12" s="64" t="s">
        <v>124</v>
      </c>
      <c r="PL12" s="64" t="s">
        <v>124</v>
      </c>
      <c r="PM12" s="64" t="s">
        <v>124</v>
      </c>
      <c r="PN12" s="64" t="s">
        <v>124</v>
      </c>
      <c r="PO12" s="64" t="s">
        <v>124</v>
      </c>
      <c r="PP12" s="64" t="s">
        <v>124</v>
      </c>
      <c r="PQ12" s="64" t="s">
        <v>124</v>
      </c>
      <c r="PR12" s="64" t="s">
        <v>124</v>
      </c>
      <c r="PS12" s="64" t="s">
        <v>124</v>
      </c>
      <c r="PT12" s="64" t="s">
        <v>124</v>
      </c>
      <c r="PU12" s="64" t="s">
        <v>124</v>
      </c>
      <c r="PV12" s="64" t="s">
        <v>124</v>
      </c>
      <c r="PW12" s="64" t="s">
        <v>124</v>
      </c>
      <c r="PX12" s="64" t="s">
        <v>124</v>
      </c>
      <c r="PY12" s="64" t="s">
        <v>124</v>
      </c>
      <c r="PZ12" s="64" t="s">
        <v>124</v>
      </c>
      <c r="QA12" s="64" t="s">
        <v>124</v>
      </c>
      <c r="QB12" s="64" t="s">
        <v>124</v>
      </c>
      <c r="QC12" s="64" t="s">
        <v>124</v>
      </c>
      <c r="QD12" s="64" t="s">
        <v>124</v>
      </c>
      <c r="QE12" s="64" t="s">
        <v>124</v>
      </c>
      <c r="QF12" s="64" t="s">
        <v>124</v>
      </c>
      <c r="QG12" s="64" t="s">
        <v>124</v>
      </c>
      <c r="QH12" s="64" t="s">
        <v>124</v>
      </c>
      <c r="QI12" s="64" t="s">
        <v>124</v>
      </c>
      <c r="QJ12" s="64" t="s">
        <v>124</v>
      </c>
      <c r="QK12" s="64" t="s">
        <v>124</v>
      </c>
      <c r="QL12" s="64" t="s">
        <v>124</v>
      </c>
      <c r="QM12" s="64" t="s">
        <v>124</v>
      </c>
      <c r="QN12" s="64" t="s">
        <v>124</v>
      </c>
      <c r="QO12" s="64" t="s">
        <v>124</v>
      </c>
      <c r="QP12" s="64" t="s">
        <v>124</v>
      </c>
      <c r="QQ12" s="64" t="s">
        <v>124</v>
      </c>
      <c r="QR12" s="64" t="s">
        <v>125</v>
      </c>
      <c r="QS12" s="64" t="s">
        <v>125</v>
      </c>
      <c r="QT12" s="64" t="s">
        <v>125</v>
      </c>
      <c r="QU12" s="64" t="s">
        <v>125</v>
      </c>
      <c r="QV12" s="64" t="s">
        <v>125</v>
      </c>
      <c r="QW12" s="64" t="s">
        <v>125</v>
      </c>
      <c r="QX12" s="64" t="s">
        <v>125</v>
      </c>
      <c r="QY12" s="64" t="s">
        <v>125</v>
      </c>
      <c r="QZ12" s="64" t="s">
        <v>125</v>
      </c>
      <c r="RA12" s="64" t="s">
        <v>125</v>
      </c>
      <c r="RB12" s="64" t="s">
        <v>125</v>
      </c>
      <c r="RC12" s="64" t="s">
        <v>125</v>
      </c>
      <c r="RD12" s="64" t="s">
        <v>125</v>
      </c>
      <c r="RE12" s="64" t="s">
        <v>125</v>
      </c>
      <c r="RF12" s="64" t="s">
        <v>125</v>
      </c>
      <c r="RG12" s="64" t="s">
        <v>125</v>
      </c>
      <c r="RH12" s="64" t="s">
        <v>125</v>
      </c>
      <c r="RI12" s="64" t="s">
        <v>125</v>
      </c>
      <c r="RJ12" s="64" t="s">
        <v>125</v>
      </c>
      <c r="RK12" s="64" t="s">
        <v>125</v>
      </c>
      <c r="RL12" s="64" t="s">
        <v>125</v>
      </c>
      <c r="RM12" s="64" t="s">
        <v>125</v>
      </c>
      <c r="RN12" s="64" t="s">
        <v>125</v>
      </c>
      <c r="RO12" s="64" t="s">
        <v>125</v>
      </c>
      <c r="RP12" s="64" t="s">
        <v>125</v>
      </c>
      <c r="RQ12" s="64" t="s">
        <v>125</v>
      </c>
      <c r="RR12" s="64" t="s">
        <v>125</v>
      </c>
      <c r="RS12" s="64" t="s">
        <v>125</v>
      </c>
      <c r="RT12" s="64" t="s">
        <v>125</v>
      </c>
      <c r="RU12" s="64" t="s">
        <v>125</v>
      </c>
      <c r="RV12" s="64" t="s">
        <v>125</v>
      </c>
      <c r="RW12" s="64" t="s">
        <v>125</v>
      </c>
      <c r="RX12" s="64" t="s">
        <v>125</v>
      </c>
      <c r="RY12" s="64" t="s">
        <v>125</v>
      </c>
      <c r="RZ12" s="64" t="s">
        <v>125</v>
      </c>
      <c r="SA12" s="64" t="s">
        <v>125</v>
      </c>
      <c r="SB12" s="64" t="s">
        <v>125</v>
      </c>
      <c r="SC12" s="64" t="s">
        <v>125</v>
      </c>
      <c r="SD12" s="64" t="s">
        <v>125</v>
      </c>
      <c r="SE12" s="64" t="s">
        <v>125</v>
      </c>
      <c r="SF12" s="64" t="s">
        <v>125</v>
      </c>
      <c r="SG12" s="64" t="s">
        <v>125</v>
      </c>
      <c r="SH12" s="64" t="s">
        <v>125</v>
      </c>
      <c r="SI12" s="64" t="s">
        <v>125</v>
      </c>
      <c r="SJ12" s="64" t="s">
        <v>125</v>
      </c>
      <c r="SK12" s="64" t="s">
        <v>125</v>
      </c>
      <c r="SL12" s="64" t="s">
        <v>125</v>
      </c>
      <c r="SM12" s="64" t="s">
        <v>125</v>
      </c>
      <c r="SN12" s="64" t="s">
        <v>125</v>
      </c>
      <c r="SO12" s="64" t="s">
        <v>125</v>
      </c>
      <c r="SP12" s="64" t="s">
        <v>125</v>
      </c>
      <c r="SQ12" s="64" t="s">
        <v>125</v>
      </c>
      <c r="SR12" s="64" t="s">
        <v>125</v>
      </c>
      <c r="SS12" s="64" t="s">
        <v>125</v>
      </c>
      <c r="ST12" s="64" t="s">
        <v>125</v>
      </c>
      <c r="SU12" s="64" t="s">
        <v>125</v>
      </c>
      <c r="SV12" s="64" t="s">
        <v>125</v>
      </c>
      <c r="SW12" s="64" t="s">
        <v>125</v>
      </c>
      <c r="SX12" s="64" t="s">
        <v>125</v>
      </c>
      <c r="SY12" s="64" t="s">
        <v>125</v>
      </c>
      <c r="SZ12" s="64" t="s">
        <v>125</v>
      </c>
      <c r="TA12" s="64" t="s">
        <v>125</v>
      </c>
      <c r="TB12" s="64" t="s">
        <v>125</v>
      </c>
      <c r="TC12" s="64" t="s">
        <v>125</v>
      </c>
      <c r="TD12" s="64" t="s">
        <v>125</v>
      </c>
      <c r="TE12" s="64" t="s">
        <v>125</v>
      </c>
      <c r="TF12" s="64" t="s">
        <v>125</v>
      </c>
      <c r="TG12" s="64" t="s">
        <v>125</v>
      </c>
      <c r="TH12" s="64" t="s">
        <v>125</v>
      </c>
      <c r="TI12" s="64" t="s">
        <v>125</v>
      </c>
      <c r="TJ12" s="64" t="s">
        <v>125</v>
      </c>
      <c r="TK12" s="64" t="s">
        <v>125</v>
      </c>
      <c r="TL12" s="64" t="s">
        <v>125</v>
      </c>
      <c r="TM12" s="64" t="s">
        <v>125</v>
      </c>
      <c r="TN12" s="64" t="s">
        <v>125</v>
      </c>
      <c r="TO12" s="64" t="s">
        <v>125</v>
      </c>
      <c r="TP12" s="64" t="s">
        <v>125</v>
      </c>
      <c r="TQ12" s="64" t="s">
        <v>125</v>
      </c>
      <c r="TR12" s="64" t="s">
        <v>125</v>
      </c>
      <c r="TS12" s="64" t="s">
        <v>125</v>
      </c>
      <c r="TT12" s="64" t="s">
        <v>125</v>
      </c>
      <c r="TU12" s="64" t="s">
        <v>125</v>
      </c>
      <c r="TV12" s="64" t="s">
        <v>125</v>
      </c>
      <c r="TW12" s="64" t="s">
        <v>125</v>
      </c>
      <c r="TX12" s="64" t="s">
        <v>125</v>
      </c>
      <c r="TY12" s="64" t="s">
        <v>125</v>
      </c>
      <c r="TZ12" s="64" t="s">
        <v>125</v>
      </c>
      <c r="UA12" s="64" t="s">
        <v>125</v>
      </c>
      <c r="UB12" s="64" t="s">
        <v>125</v>
      </c>
      <c r="UC12" s="64" t="s">
        <v>125</v>
      </c>
      <c r="UD12" s="64" t="s">
        <v>125</v>
      </c>
      <c r="UE12" s="64" t="s">
        <v>125</v>
      </c>
      <c r="UF12" s="64" t="s">
        <v>125</v>
      </c>
      <c r="UG12" s="64" t="s">
        <v>125</v>
      </c>
      <c r="UH12" s="64" t="s">
        <v>125</v>
      </c>
      <c r="UI12" s="64" t="s">
        <v>125</v>
      </c>
      <c r="UJ12" s="64" t="s">
        <v>125</v>
      </c>
      <c r="UK12" s="64" t="s">
        <v>125</v>
      </c>
      <c r="UL12" s="64" t="s">
        <v>125</v>
      </c>
      <c r="UM12" s="64" t="s">
        <v>125</v>
      </c>
      <c r="UN12" s="64" t="s">
        <v>125</v>
      </c>
      <c r="UO12" s="64" t="s">
        <v>125</v>
      </c>
      <c r="UP12" s="64" t="s">
        <v>125</v>
      </c>
      <c r="UQ12" s="64" t="s">
        <v>125</v>
      </c>
      <c r="UR12" s="64" t="s">
        <v>125</v>
      </c>
      <c r="US12" s="64" t="s">
        <v>125</v>
      </c>
      <c r="UT12" s="64" t="s">
        <v>125</v>
      </c>
      <c r="UU12" s="64" t="s">
        <v>125</v>
      </c>
      <c r="UV12" s="64" t="s">
        <v>125</v>
      </c>
      <c r="UW12" s="64" t="s">
        <v>125</v>
      </c>
      <c r="UX12" s="64" t="s">
        <v>125</v>
      </c>
      <c r="UY12" s="64" t="s">
        <v>125</v>
      </c>
      <c r="UZ12" s="64" t="s">
        <v>125</v>
      </c>
      <c r="VA12" s="64" t="s">
        <v>125</v>
      </c>
      <c r="VB12" s="64" t="s">
        <v>125</v>
      </c>
      <c r="VC12" s="64" t="s">
        <v>125</v>
      </c>
      <c r="VD12" s="64" t="s">
        <v>125</v>
      </c>
      <c r="VE12" s="64" t="s">
        <v>125</v>
      </c>
      <c r="VF12" s="64" t="s">
        <v>125</v>
      </c>
      <c r="VG12" s="64" t="s">
        <v>125</v>
      </c>
      <c r="VH12" s="64" t="s">
        <v>125</v>
      </c>
      <c r="VI12" s="64" t="s">
        <v>125</v>
      </c>
      <c r="VJ12" s="64" t="s">
        <v>125</v>
      </c>
      <c r="VK12" s="64" t="s">
        <v>125</v>
      </c>
      <c r="VL12" s="64" t="s">
        <v>125</v>
      </c>
      <c r="VM12" s="64" t="s">
        <v>125</v>
      </c>
      <c r="VN12" s="64" t="s">
        <v>125</v>
      </c>
      <c r="VO12" s="64" t="s">
        <v>125</v>
      </c>
      <c r="VP12" s="64" t="s">
        <v>125</v>
      </c>
      <c r="VQ12" s="64" t="s">
        <v>125</v>
      </c>
      <c r="VR12" s="64" t="s">
        <v>125</v>
      </c>
      <c r="VS12" s="64" t="s">
        <v>125</v>
      </c>
      <c r="VT12" s="64" t="s">
        <v>125</v>
      </c>
      <c r="VU12" s="64" t="s">
        <v>125</v>
      </c>
      <c r="VV12" s="64" t="s">
        <v>125</v>
      </c>
      <c r="VW12" s="64" t="s">
        <v>125</v>
      </c>
      <c r="VX12" s="64" t="s">
        <v>125</v>
      </c>
      <c r="VY12" s="64" t="s">
        <v>125</v>
      </c>
      <c r="VZ12" s="64" t="s">
        <v>125</v>
      </c>
      <c r="WA12" s="64" t="s">
        <v>125</v>
      </c>
      <c r="WB12" s="64" t="s">
        <v>125</v>
      </c>
      <c r="WC12" s="64" t="s">
        <v>125</v>
      </c>
      <c r="WD12" s="64" t="s">
        <v>125</v>
      </c>
      <c r="WE12" s="64" t="s">
        <v>125</v>
      </c>
      <c r="WF12" s="64" t="s">
        <v>125</v>
      </c>
      <c r="WG12" s="64" t="s">
        <v>125</v>
      </c>
      <c r="WH12" s="64" t="s">
        <v>125</v>
      </c>
      <c r="WI12" s="64" t="s">
        <v>125</v>
      </c>
      <c r="WJ12" s="64" t="s">
        <v>125</v>
      </c>
      <c r="WK12" s="64" t="s">
        <v>125</v>
      </c>
      <c r="WL12" s="64" t="s">
        <v>126</v>
      </c>
      <c r="WM12" s="64" t="s">
        <v>126</v>
      </c>
      <c r="WN12" s="64" t="s">
        <v>126</v>
      </c>
      <c r="WO12" s="64" t="s">
        <v>126</v>
      </c>
      <c r="WP12" s="64" t="s">
        <v>126</v>
      </c>
      <c r="WQ12" s="64" t="s">
        <v>126</v>
      </c>
      <c r="WR12" s="64" t="s">
        <v>126</v>
      </c>
      <c r="WS12" s="64" t="s">
        <v>126</v>
      </c>
      <c r="WT12" s="64" t="s">
        <v>126</v>
      </c>
      <c r="WU12" s="64" t="s">
        <v>126</v>
      </c>
      <c r="WV12" s="64" t="s">
        <v>126</v>
      </c>
      <c r="WW12" s="64" t="s">
        <v>126</v>
      </c>
      <c r="WX12" s="64" t="s">
        <v>126</v>
      </c>
      <c r="WY12" s="64" t="s">
        <v>126</v>
      </c>
      <c r="WZ12" s="64" t="s">
        <v>126</v>
      </c>
      <c r="XA12" s="64" t="s">
        <v>126</v>
      </c>
      <c r="XB12" s="64" t="s">
        <v>126</v>
      </c>
      <c r="XC12" s="64" t="s">
        <v>126</v>
      </c>
      <c r="XD12" s="64" t="s">
        <v>126</v>
      </c>
      <c r="XE12" s="64" t="s">
        <v>126</v>
      </c>
      <c r="XF12" s="64" t="s">
        <v>126</v>
      </c>
      <c r="XG12" s="64" t="s">
        <v>126</v>
      </c>
      <c r="XH12" s="64" t="s">
        <v>126</v>
      </c>
      <c r="XI12" s="64" t="s">
        <v>126</v>
      </c>
      <c r="XJ12" s="64" t="s">
        <v>126</v>
      </c>
      <c r="XK12" s="64" t="s">
        <v>126</v>
      </c>
      <c r="XL12" s="64" t="s">
        <v>126</v>
      </c>
      <c r="XM12" s="64" t="s">
        <v>126</v>
      </c>
      <c r="XN12" s="64" t="s">
        <v>126</v>
      </c>
      <c r="XO12" s="64" t="s">
        <v>126</v>
      </c>
      <c r="XP12" s="64" t="s">
        <v>126</v>
      </c>
      <c r="XQ12" s="64" t="s">
        <v>126</v>
      </c>
      <c r="XR12" s="64" t="s">
        <v>126</v>
      </c>
      <c r="XS12" s="64" t="s">
        <v>126</v>
      </c>
      <c r="XT12" s="64" t="s">
        <v>126</v>
      </c>
      <c r="XU12" s="64" t="s">
        <v>126</v>
      </c>
      <c r="XV12" s="64" t="s">
        <v>126</v>
      </c>
      <c r="XW12" s="64" t="s">
        <v>126</v>
      </c>
      <c r="XX12" s="64" t="s">
        <v>126</v>
      </c>
      <c r="XY12" s="64" t="s">
        <v>126</v>
      </c>
      <c r="XZ12" s="64" t="s">
        <v>126</v>
      </c>
      <c r="YA12" s="64" t="s">
        <v>126</v>
      </c>
      <c r="YB12" s="64" t="s">
        <v>126</v>
      </c>
      <c r="YC12" s="64" t="s">
        <v>126</v>
      </c>
      <c r="YD12" s="64" t="s">
        <v>126</v>
      </c>
      <c r="YE12" s="64" t="s">
        <v>126</v>
      </c>
      <c r="YF12" s="64" t="s">
        <v>126</v>
      </c>
      <c r="YG12" s="64" t="s">
        <v>126</v>
      </c>
      <c r="YH12" s="64" t="s">
        <v>126</v>
      </c>
      <c r="YI12" s="64" t="s">
        <v>126</v>
      </c>
      <c r="YJ12" s="64" t="s">
        <v>126</v>
      </c>
      <c r="YK12" s="64" t="s">
        <v>126</v>
      </c>
      <c r="YL12" s="64" t="s">
        <v>126</v>
      </c>
      <c r="YM12" s="64" t="s">
        <v>126</v>
      </c>
      <c r="YN12" s="64" t="s">
        <v>126</v>
      </c>
      <c r="YO12" s="64" t="s">
        <v>126</v>
      </c>
      <c r="YP12" s="64" t="s">
        <v>126</v>
      </c>
      <c r="YQ12" s="64" t="s">
        <v>126</v>
      </c>
      <c r="YR12" s="64" t="s">
        <v>126</v>
      </c>
      <c r="YS12" s="64" t="s">
        <v>126</v>
      </c>
      <c r="YT12" s="64" t="s">
        <v>126</v>
      </c>
      <c r="YU12" s="64" t="s">
        <v>126</v>
      </c>
      <c r="YV12" s="64" t="s">
        <v>126</v>
      </c>
      <c r="YW12" s="64" t="s">
        <v>126</v>
      </c>
      <c r="YX12" s="64" t="s">
        <v>126</v>
      </c>
      <c r="YY12" s="64" t="s">
        <v>126</v>
      </c>
      <c r="YZ12" s="64" t="s">
        <v>126</v>
      </c>
      <c r="ZA12" s="64" t="s">
        <v>126</v>
      </c>
      <c r="ZB12" s="64" t="s">
        <v>126</v>
      </c>
      <c r="ZC12" s="64" t="s">
        <v>126</v>
      </c>
      <c r="ZD12" s="64" t="s">
        <v>126</v>
      </c>
      <c r="ZE12" s="64" t="s">
        <v>126</v>
      </c>
      <c r="ZF12" s="64" t="s">
        <v>126</v>
      </c>
      <c r="ZG12" s="64" t="s">
        <v>126</v>
      </c>
      <c r="ZH12" s="64" t="s">
        <v>126</v>
      </c>
      <c r="ZI12" s="64" t="s">
        <v>126</v>
      </c>
      <c r="ZJ12" s="64" t="s">
        <v>126</v>
      </c>
      <c r="ZK12" s="64" t="s">
        <v>126</v>
      </c>
      <c r="ZL12" s="64" t="s">
        <v>126</v>
      </c>
      <c r="ZM12" s="64" t="s">
        <v>126</v>
      </c>
      <c r="ZN12" s="64" t="s">
        <v>126</v>
      </c>
      <c r="ZO12" s="64" t="s">
        <v>126</v>
      </c>
      <c r="ZP12" s="64" t="s">
        <v>126</v>
      </c>
      <c r="ZQ12" s="64" t="s">
        <v>126</v>
      </c>
      <c r="ZR12" s="64" t="s">
        <v>126</v>
      </c>
      <c r="ZS12" s="64" t="s">
        <v>126</v>
      </c>
      <c r="ZT12" s="64" t="s">
        <v>126</v>
      </c>
      <c r="ZU12" s="64" t="s">
        <v>126</v>
      </c>
      <c r="ZV12" s="64" t="s">
        <v>126</v>
      </c>
      <c r="ZW12" s="64" t="s">
        <v>126</v>
      </c>
      <c r="ZX12" s="64" t="s">
        <v>126</v>
      </c>
      <c r="ZY12" s="64" t="s">
        <v>126</v>
      </c>
      <c r="ZZ12" s="64" t="s">
        <v>126</v>
      </c>
      <c r="AAA12" s="64" t="s">
        <v>126</v>
      </c>
      <c r="AAB12" s="64" t="s">
        <v>126</v>
      </c>
      <c r="AAC12" s="64" t="s">
        <v>126</v>
      </c>
      <c r="AAD12" s="64" t="s">
        <v>126</v>
      </c>
      <c r="AAE12" s="64" t="s">
        <v>126</v>
      </c>
      <c r="AAF12" s="64" t="s">
        <v>126</v>
      </c>
      <c r="AAG12" s="64" t="s">
        <v>126</v>
      </c>
      <c r="AAH12" s="64" t="s">
        <v>126</v>
      </c>
      <c r="AAI12" s="64" t="s">
        <v>126</v>
      </c>
      <c r="AAJ12" s="64" t="s">
        <v>126</v>
      </c>
      <c r="AAK12" s="64" t="s">
        <v>126</v>
      </c>
      <c r="AAL12" s="64" t="s">
        <v>126</v>
      </c>
      <c r="AAM12" s="64" t="s">
        <v>126</v>
      </c>
      <c r="AAN12" s="64" t="s">
        <v>126</v>
      </c>
      <c r="AAO12" s="64" t="s">
        <v>126</v>
      </c>
      <c r="AAP12" s="64" t="s">
        <v>126</v>
      </c>
      <c r="AAQ12" s="64" t="s">
        <v>126</v>
      </c>
      <c r="AAR12" s="64" t="s">
        <v>126</v>
      </c>
      <c r="AAS12" s="64" t="s">
        <v>126</v>
      </c>
      <c r="AAT12" s="64" t="s">
        <v>126</v>
      </c>
      <c r="AAU12" s="64" t="s">
        <v>126</v>
      </c>
      <c r="AAV12" s="64" t="s">
        <v>126</v>
      </c>
      <c r="AAW12" s="64" t="s">
        <v>126</v>
      </c>
      <c r="AAX12" s="64" t="s">
        <v>126</v>
      </c>
      <c r="AAY12" s="64" t="s">
        <v>126</v>
      </c>
      <c r="AAZ12" s="64" t="s">
        <v>126</v>
      </c>
      <c r="ABA12" s="64" t="s">
        <v>126</v>
      </c>
      <c r="ABB12" s="64" t="s">
        <v>126</v>
      </c>
      <c r="ABC12" s="64" t="s">
        <v>126</v>
      </c>
      <c r="ABD12" s="64" t="s">
        <v>126</v>
      </c>
      <c r="ABE12" s="64" t="s">
        <v>126</v>
      </c>
      <c r="ABF12" s="64" t="s">
        <v>126</v>
      </c>
      <c r="ABG12" s="64" t="s">
        <v>126</v>
      </c>
      <c r="ABH12" s="64" t="s">
        <v>126</v>
      </c>
      <c r="ABI12" s="64" t="s">
        <v>126</v>
      </c>
      <c r="ABJ12" s="64" t="s">
        <v>126</v>
      </c>
      <c r="ABK12" s="64" t="s">
        <v>126</v>
      </c>
      <c r="ABL12" s="64" t="s">
        <v>126</v>
      </c>
      <c r="ABM12" s="64" t="s">
        <v>126</v>
      </c>
      <c r="ABN12" s="64" t="s">
        <v>126</v>
      </c>
      <c r="ABO12" s="64" t="s">
        <v>126</v>
      </c>
      <c r="ABP12" s="64" t="s">
        <v>126</v>
      </c>
      <c r="ABQ12" s="64" t="s">
        <v>126</v>
      </c>
      <c r="ABR12" s="64" t="s">
        <v>126</v>
      </c>
      <c r="ABS12" s="64" t="s">
        <v>126</v>
      </c>
      <c r="ABT12" s="64" t="s">
        <v>126</v>
      </c>
      <c r="ABU12" s="64" t="s">
        <v>126</v>
      </c>
      <c r="ABV12" s="64" t="s">
        <v>126</v>
      </c>
      <c r="ABW12" s="64" t="s">
        <v>126</v>
      </c>
      <c r="ABX12" s="64" t="s">
        <v>126</v>
      </c>
      <c r="ABY12" s="64" t="s">
        <v>126</v>
      </c>
      <c r="ABZ12" s="64" t="s">
        <v>126</v>
      </c>
      <c r="ACA12" s="64" t="s">
        <v>126</v>
      </c>
      <c r="ACB12" s="64" t="s">
        <v>126</v>
      </c>
      <c r="ACC12" s="64" t="s">
        <v>126</v>
      </c>
      <c r="ACD12" s="64" t="s">
        <v>126</v>
      </c>
      <c r="ACE12" s="64" t="s">
        <v>126</v>
      </c>
      <c r="ACF12" s="64" t="s">
        <v>127</v>
      </c>
      <c r="ACG12" s="64" t="s">
        <v>127</v>
      </c>
      <c r="ACH12" s="64" t="s">
        <v>127</v>
      </c>
      <c r="ACI12" s="64" t="s">
        <v>127</v>
      </c>
      <c r="ACJ12" s="64" t="s">
        <v>127</v>
      </c>
      <c r="ACK12" s="64" t="s">
        <v>127</v>
      </c>
      <c r="ACL12" s="64" t="s">
        <v>127</v>
      </c>
      <c r="ACM12" s="64" t="s">
        <v>127</v>
      </c>
      <c r="ACN12" s="64" t="s">
        <v>127</v>
      </c>
      <c r="ACO12" s="64" t="s">
        <v>127</v>
      </c>
      <c r="ACP12" s="64" t="s">
        <v>127</v>
      </c>
      <c r="ACQ12" s="64" t="s">
        <v>127</v>
      </c>
      <c r="ACR12" s="64" t="s">
        <v>127</v>
      </c>
      <c r="ACS12" s="64" t="s">
        <v>127</v>
      </c>
      <c r="ACT12" s="64" t="s">
        <v>127</v>
      </c>
      <c r="ACU12" s="64" t="s">
        <v>127</v>
      </c>
      <c r="ACV12" s="64" t="s">
        <v>127</v>
      </c>
      <c r="ACW12" s="64" t="s">
        <v>127</v>
      </c>
      <c r="ACX12" s="64" t="s">
        <v>127</v>
      </c>
      <c r="ACY12" s="64" t="s">
        <v>127</v>
      </c>
      <c r="ACZ12" s="64" t="s">
        <v>127</v>
      </c>
      <c r="ADA12" s="64" t="s">
        <v>127</v>
      </c>
      <c r="ADB12" s="64" t="s">
        <v>127</v>
      </c>
      <c r="ADC12" s="64" t="s">
        <v>127</v>
      </c>
      <c r="ADD12" s="64" t="s">
        <v>127</v>
      </c>
      <c r="ADE12" s="64" t="s">
        <v>127</v>
      </c>
      <c r="ADF12" s="64" t="s">
        <v>127</v>
      </c>
      <c r="ADG12" s="64" t="s">
        <v>127</v>
      </c>
      <c r="ADH12" s="64" t="s">
        <v>127</v>
      </c>
      <c r="ADI12" s="64" t="s">
        <v>127</v>
      </c>
      <c r="ADJ12" s="64" t="s">
        <v>127</v>
      </c>
      <c r="ADK12" s="64" t="s">
        <v>127</v>
      </c>
      <c r="ADL12" s="64" t="s">
        <v>127</v>
      </c>
      <c r="ADM12" s="64" t="s">
        <v>127</v>
      </c>
      <c r="ADN12" s="64" t="s">
        <v>127</v>
      </c>
      <c r="ADO12" s="64" t="s">
        <v>127</v>
      </c>
      <c r="ADP12" s="64" t="s">
        <v>127</v>
      </c>
      <c r="ADQ12" s="64" t="s">
        <v>127</v>
      </c>
      <c r="ADR12" s="64" t="s">
        <v>127</v>
      </c>
      <c r="ADS12" s="64" t="s">
        <v>127</v>
      </c>
      <c r="ADT12" s="64" t="s">
        <v>127</v>
      </c>
      <c r="ADU12" s="64" t="s">
        <v>127</v>
      </c>
      <c r="ADV12" s="64" t="s">
        <v>127</v>
      </c>
      <c r="ADW12" s="64" t="s">
        <v>127</v>
      </c>
      <c r="ADX12" s="64" t="s">
        <v>127</v>
      </c>
      <c r="ADY12" s="64" t="s">
        <v>127</v>
      </c>
      <c r="ADZ12" s="64" t="s">
        <v>127</v>
      </c>
      <c r="AEA12" s="64" t="s">
        <v>127</v>
      </c>
      <c r="AEB12" s="64" t="s">
        <v>127</v>
      </c>
      <c r="AEC12" s="64" t="s">
        <v>127</v>
      </c>
      <c r="AED12" s="64" t="s">
        <v>127</v>
      </c>
      <c r="AEE12" s="64" t="s">
        <v>127</v>
      </c>
      <c r="AEF12" s="64" t="s">
        <v>127</v>
      </c>
      <c r="AEG12" s="64" t="s">
        <v>127</v>
      </c>
      <c r="AEH12" s="64" t="s">
        <v>127</v>
      </c>
      <c r="AEI12" s="64" t="s">
        <v>127</v>
      </c>
      <c r="AEJ12" s="64" t="s">
        <v>127</v>
      </c>
      <c r="AEK12" s="64" t="s">
        <v>127</v>
      </c>
      <c r="AEL12" s="64" t="s">
        <v>127</v>
      </c>
      <c r="AEM12" s="64" t="s">
        <v>127</v>
      </c>
      <c r="AEN12" s="64" t="s">
        <v>127</v>
      </c>
      <c r="AEO12" s="64" t="s">
        <v>127</v>
      </c>
      <c r="AEP12" s="64" t="s">
        <v>127</v>
      </c>
      <c r="AEQ12" s="64" t="s">
        <v>127</v>
      </c>
      <c r="AER12" s="64" t="s">
        <v>127</v>
      </c>
      <c r="AES12" s="64" t="s">
        <v>127</v>
      </c>
      <c r="AET12" s="64" t="s">
        <v>127</v>
      </c>
      <c r="AEU12" s="64" t="s">
        <v>127</v>
      </c>
      <c r="AEV12" s="64" t="s">
        <v>127</v>
      </c>
      <c r="AEW12" s="64" t="s">
        <v>127</v>
      </c>
      <c r="AEX12" s="64" t="s">
        <v>127</v>
      </c>
      <c r="AEY12" s="64" t="s">
        <v>127</v>
      </c>
      <c r="AEZ12" s="64" t="s">
        <v>127</v>
      </c>
      <c r="AFA12" s="64" t="s">
        <v>127</v>
      </c>
      <c r="AFB12" s="64" t="s">
        <v>127</v>
      </c>
      <c r="AFC12" s="64" t="s">
        <v>127</v>
      </c>
      <c r="AFD12" s="64" t="s">
        <v>127</v>
      </c>
      <c r="AFE12" s="64" t="s">
        <v>127</v>
      </c>
      <c r="AFF12" s="64" t="s">
        <v>127</v>
      </c>
      <c r="AFG12" s="64" t="s">
        <v>127</v>
      </c>
      <c r="AFH12" s="64" t="s">
        <v>127</v>
      </c>
      <c r="AFI12" s="64" t="s">
        <v>127</v>
      </c>
      <c r="AFJ12" s="64" t="s">
        <v>127</v>
      </c>
      <c r="AFK12" s="64" t="s">
        <v>127</v>
      </c>
      <c r="AFL12" s="64" t="s">
        <v>127</v>
      </c>
      <c r="AFM12" s="64" t="s">
        <v>127</v>
      </c>
      <c r="AFN12" s="64" t="s">
        <v>127</v>
      </c>
      <c r="AFO12" s="64" t="s">
        <v>127</v>
      </c>
      <c r="AFP12" s="64" t="s">
        <v>127</v>
      </c>
      <c r="AFQ12" s="64" t="s">
        <v>127</v>
      </c>
      <c r="AFR12" s="64" t="s">
        <v>127</v>
      </c>
      <c r="AFS12" s="64" t="s">
        <v>127</v>
      </c>
      <c r="AFT12" s="64" t="s">
        <v>127</v>
      </c>
      <c r="AFU12" s="64" t="s">
        <v>127</v>
      </c>
      <c r="AFV12" s="64" t="s">
        <v>127</v>
      </c>
      <c r="AFW12" s="64" t="s">
        <v>127</v>
      </c>
      <c r="AFX12" s="64" t="s">
        <v>127</v>
      </c>
      <c r="AFY12" s="64" t="s">
        <v>127</v>
      </c>
      <c r="AFZ12" s="64" t="s">
        <v>127</v>
      </c>
      <c r="AGA12" s="64" t="s">
        <v>127</v>
      </c>
      <c r="AGB12" s="64" t="s">
        <v>127</v>
      </c>
      <c r="AGC12" s="64" t="s">
        <v>127</v>
      </c>
      <c r="AGD12" s="64" t="s">
        <v>127</v>
      </c>
      <c r="AGE12" s="64" t="s">
        <v>127</v>
      </c>
      <c r="AGF12" s="64" t="s">
        <v>127</v>
      </c>
      <c r="AGG12" s="64" t="s">
        <v>127</v>
      </c>
      <c r="AGH12" s="64" t="s">
        <v>127</v>
      </c>
      <c r="AGI12" s="64" t="s">
        <v>127</v>
      </c>
      <c r="AGJ12" s="64" t="s">
        <v>127</v>
      </c>
      <c r="AGK12" s="64" t="s">
        <v>127</v>
      </c>
      <c r="AGL12" s="64" t="s">
        <v>127</v>
      </c>
      <c r="AGM12" s="64" t="s">
        <v>127</v>
      </c>
      <c r="AGN12" s="64" t="s">
        <v>127</v>
      </c>
      <c r="AGO12" s="64" t="s">
        <v>127</v>
      </c>
      <c r="AGP12" s="64" t="s">
        <v>127</v>
      </c>
      <c r="AGQ12" s="64" t="s">
        <v>127</v>
      </c>
      <c r="AGR12" s="64" t="s">
        <v>127</v>
      </c>
      <c r="AGS12" s="64" t="s">
        <v>127</v>
      </c>
      <c r="AGT12" s="64" t="s">
        <v>127</v>
      </c>
      <c r="AGU12" s="64" t="s">
        <v>127</v>
      </c>
      <c r="AGV12" s="64" t="s">
        <v>127</v>
      </c>
      <c r="AGW12" s="64" t="s">
        <v>127</v>
      </c>
      <c r="AGX12" s="64" t="s">
        <v>127</v>
      </c>
      <c r="AGY12" s="64" t="s">
        <v>127</v>
      </c>
      <c r="AGZ12" s="64" t="s">
        <v>127</v>
      </c>
      <c r="AHA12" s="64" t="s">
        <v>127</v>
      </c>
      <c r="AHB12" s="64" t="s">
        <v>127</v>
      </c>
      <c r="AHC12" s="64" t="s">
        <v>127</v>
      </c>
      <c r="AHD12" s="64" t="s">
        <v>127</v>
      </c>
      <c r="AHE12" s="64" t="s">
        <v>127</v>
      </c>
      <c r="AHF12" s="64" t="s">
        <v>127</v>
      </c>
      <c r="AHG12" s="64" t="s">
        <v>127</v>
      </c>
      <c r="AHH12" s="64" t="s">
        <v>127</v>
      </c>
      <c r="AHI12" s="64" t="s">
        <v>127</v>
      </c>
      <c r="AHJ12" s="64" t="s">
        <v>127</v>
      </c>
      <c r="AHK12" s="64" t="s">
        <v>127</v>
      </c>
      <c r="AHL12" s="64" t="s">
        <v>127</v>
      </c>
      <c r="AHM12" s="64" t="s">
        <v>127</v>
      </c>
      <c r="AHN12" s="64" t="s">
        <v>127</v>
      </c>
      <c r="AHO12" s="64" t="s">
        <v>127</v>
      </c>
      <c r="AHP12" s="64" t="s">
        <v>127</v>
      </c>
      <c r="AHQ12" s="64" t="s">
        <v>127</v>
      </c>
      <c r="AHR12" s="64" t="s">
        <v>127</v>
      </c>
      <c r="AHS12" s="64" t="s">
        <v>127</v>
      </c>
      <c r="AHT12" s="64" t="s">
        <v>127</v>
      </c>
      <c r="AHU12" s="64" t="s">
        <v>127</v>
      </c>
      <c r="AHV12" s="64" t="s">
        <v>127</v>
      </c>
      <c r="AHW12" s="64" t="s">
        <v>127</v>
      </c>
      <c r="AHX12" s="64" t="s">
        <v>127</v>
      </c>
      <c r="AHY12" s="64" t="s">
        <v>127</v>
      </c>
      <c r="AHZ12" s="64" t="s">
        <v>128</v>
      </c>
      <c r="AIA12" s="64" t="s">
        <v>128</v>
      </c>
      <c r="AIB12" s="64" t="s">
        <v>128</v>
      </c>
      <c r="AIC12" s="64" t="s">
        <v>128</v>
      </c>
      <c r="AID12" s="64" t="s">
        <v>128</v>
      </c>
      <c r="AIE12" s="64" t="s">
        <v>128</v>
      </c>
      <c r="AIF12" s="64" t="s">
        <v>128</v>
      </c>
      <c r="AIG12" s="64" t="s">
        <v>128</v>
      </c>
      <c r="AIH12" s="64" t="s">
        <v>128</v>
      </c>
      <c r="AII12" s="64" t="s">
        <v>128</v>
      </c>
      <c r="AIJ12" s="64" t="s">
        <v>128</v>
      </c>
      <c r="AIK12" s="64" t="s">
        <v>128</v>
      </c>
      <c r="AIL12" s="64" t="s">
        <v>128</v>
      </c>
      <c r="AIM12" s="64" t="s">
        <v>128</v>
      </c>
      <c r="AIN12" s="64" t="s">
        <v>128</v>
      </c>
      <c r="AIO12" s="64" t="s">
        <v>128</v>
      </c>
      <c r="AIP12" s="64" t="s">
        <v>128</v>
      </c>
      <c r="AIQ12" s="64" t="s">
        <v>128</v>
      </c>
      <c r="AIR12" s="64" t="s">
        <v>128</v>
      </c>
      <c r="AIS12" s="64" t="s">
        <v>128</v>
      </c>
      <c r="AIT12" s="64" t="s">
        <v>128</v>
      </c>
      <c r="AIU12" s="64" t="s">
        <v>128</v>
      </c>
      <c r="AIV12" s="64" t="s">
        <v>128</v>
      </c>
      <c r="AIW12" s="64" t="s">
        <v>128</v>
      </c>
      <c r="AIX12" s="64" t="s">
        <v>128</v>
      </c>
      <c r="AIY12" s="64" t="s">
        <v>128</v>
      </c>
      <c r="AIZ12" s="64" t="s">
        <v>128</v>
      </c>
      <c r="AJA12" s="64" t="s">
        <v>128</v>
      </c>
      <c r="AJB12" s="64" t="s">
        <v>128</v>
      </c>
      <c r="AJC12" s="64" t="s">
        <v>128</v>
      </c>
      <c r="AJD12" s="64" t="s">
        <v>128</v>
      </c>
      <c r="AJE12" s="64" t="s">
        <v>128</v>
      </c>
      <c r="AJF12" s="64" t="s">
        <v>128</v>
      </c>
      <c r="AJG12" s="64" t="s">
        <v>128</v>
      </c>
      <c r="AJH12" s="64" t="s">
        <v>128</v>
      </c>
      <c r="AJI12" s="64" t="s">
        <v>128</v>
      </c>
      <c r="AJJ12" s="64" t="s">
        <v>128</v>
      </c>
      <c r="AJK12" s="64" t="s">
        <v>128</v>
      </c>
      <c r="AJL12" s="64" t="s">
        <v>128</v>
      </c>
      <c r="AJM12" s="64" t="s">
        <v>128</v>
      </c>
      <c r="AJN12" s="64" t="s">
        <v>128</v>
      </c>
      <c r="AJO12" s="64" t="s">
        <v>128</v>
      </c>
      <c r="AJP12" s="64" t="s">
        <v>128</v>
      </c>
      <c r="AJQ12" s="64" t="s">
        <v>128</v>
      </c>
      <c r="AJR12" s="64" t="s">
        <v>128</v>
      </c>
      <c r="AJS12" s="64" t="s">
        <v>128</v>
      </c>
      <c r="AJT12" s="64" t="s">
        <v>128</v>
      </c>
      <c r="AJU12" s="64" t="s">
        <v>128</v>
      </c>
      <c r="AJV12" s="64" t="s">
        <v>128</v>
      </c>
      <c r="AJW12" s="64" t="s">
        <v>128</v>
      </c>
      <c r="AJX12" s="64" t="s">
        <v>128</v>
      </c>
      <c r="AJY12" s="64" t="s">
        <v>128</v>
      </c>
      <c r="AJZ12" s="64" t="s">
        <v>128</v>
      </c>
      <c r="AKA12" s="64" t="s">
        <v>128</v>
      </c>
      <c r="AKB12" s="64" t="s">
        <v>128</v>
      </c>
      <c r="AKC12" s="64" t="s">
        <v>128</v>
      </c>
      <c r="AKD12" s="64" t="s">
        <v>128</v>
      </c>
      <c r="AKE12" s="64" t="s">
        <v>128</v>
      </c>
      <c r="AKF12" s="64" t="s">
        <v>128</v>
      </c>
      <c r="AKG12" s="64" t="s">
        <v>128</v>
      </c>
      <c r="AKH12" s="64" t="s">
        <v>128</v>
      </c>
      <c r="AKI12" s="64" t="s">
        <v>128</v>
      </c>
      <c r="AKJ12" s="64" t="s">
        <v>128</v>
      </c>
      <c r="AKK12" s="64" t="s">
        <v>128</v>
      </c>
      <c r="AKL12" s="64" t="s">
        <v>128</v>
      </c>
      <c r="AKM12" s="64" t="s">
        <v>128</v>
      </c>
      <c r="AKN12" s="64" t="s">
        <v>128</v>
      </c>
      <c r="AKO12" s="64" t="s">
        <v>128</v>
      </c>
      <c r="AKP12" s="64" t="s">
        <v>128</v>
      </c>
      <c r="AKQ12" s="64" t="s">
        <v>128</v>
      </c>
      <c r="AKR12" s="64" t="s">
        <v>128</v>
      </c>
      <c r="AKS12" s="64" t="s">
        <v>128</v>
      </c>
      <c r="AKT12" s="64" t="s">
        <v>128</v>
      </c>
      <c r="AKU12" s="64" t="s">
        <v>128</v>
      </c>
      <c r="AKV12" s="64" t="s">
        <v>128</v>
      </c>
      <c r="AKW12" s="64" t="s">
        <v>128</v>
      </c>
      <c r="AKX12" s="64" t="s">
        <v>128</v>
      </c>
      <c r="AKY12" s="64" t="s">
        <v>128</v>
      </c>
      <c r="AKZ12" s="64" t="s">
        <v>128</v>
      </c>
      <c r="ALA12" s="64" t="s">
        <v>128</v>
      </c>
      <c r="ALB12" s="64" t="s">
        <v>128</v>
      </c>
      <c r="ALC12" s="64" t="s">
        <v>128</v>
      </c>
      <c r="ALD12" s="64" t="s">
        <v>128</v>
      </c>
      <c r="ALE12" s="64" t="s">
        <v>128</v>
      </c>
      <c r="ALF12" s="64" t="s">
        <v>128</v>
      </c>
      <c r="ALG12" s="64" t="s">
        <v>128</v>
      </c>
      <c r="ALH12" s="64" t="s">
        <v>128</v>
      </c>
      <c r="ALI12" s="64" t="s">
        <v>128</v>
      </c>
      <c r="ALJ12" s="64" t="s">
        <v>128</v>
      </c>
      <c r="ALK12" s="64" t="s">
        <v>128</v>
      </c>
      <c r="ALL12" s="64" t="s">
        <v>128</v>
      </c>
      <c r="ALM12" s="64" t="s">
        <v>128</v>
      </c>
      <c r="ALN12" s="64" t="s">
        <v>128</v>
      </c>
      <c r="ALO12" s="64" t="s">
        <v>128</v>
      </c>
      <c r="ALP12" s="64" t="s">
        <v>128</v>
      </c>
      <c r="ALQ12" s="64" t="s">
        <v>128</v>
      </c>
      <c r="ALR12" s="64" t="s">
        <v>128</v>
      </c>
      <c r="ALS12" s="64" t="s">
        <v>128</v>
      </c>
      <c r="ALT12" s="64" t="s">
        <v>128</v>
      </c>
      <c r="ALU12" s="64" t="s">
        <v>128</v>
      </c>
      <c r="ALV12" s="64" t="s">
        <v>128</v>
      </c>
      <c r="ALW12" s="64" t="s">
        <v>128</v>
      </c>
      <c r="ALX12" s="64" t="s">
        <v>128</v>
      </c>
      <c r="ALY12" s="64" t="s">
        <v>128</v>
      </c>
      <c r="ALZ12" s="64" t="s">
        <v>128</v>
      </c>
      <c r="AMA12" s="64" t="s">
        <v>128</v>
      </c>
      <c r="AMB12" s="64" t="s">
        <v>128</v>
      </c>
      <c r="AMC12" s="64" t="s">
        <v>128</v>
      </c>
      <c r="AMD12" s="64" t="s">
        <v>128</v>
      </c>
      <c r="AME12" s="64" t="s">
        <v>128</v>
      </c>
      <c r="AMF12" s="64" t="s">
        <v>128</v>
      </c>
      <c r="AMG12" s="64" t="s">
        <v>128</v>
      </c>
      <c r="AMH12" s="64" t="s">
        <v>128</v>
      </c>
      <c r="AMI12" s="64" t="s">
        <v>128</v>
      </c>
      <c r="AMJ12" s="64" t="s">
        <v>128</v>
      </c>
      <c r="AMK12" s="64" t="s">
        <v>128</v>
      </c>
      <c r="AML12" s="64" t="s">
        <v>128</v>
      </c>
      <c r="AMM12" s="64" t="s">
        <v>128</v>
      </c>
      <c r="AMN12" s="64" t="s">
        <v>128</v>
      </c>
      <c r="AMO12" s="64" t="s">
        <v>128</v>
      </c>
      <c r="AMP12" s="64" t="s">
        <v>128</v>
      </c>
      <c r="AMQ12" s="64" t="s">
        <v>128</v>
      </c>
      <c r="AMR12" s="64" t="s">
        <v>128</v>
      </c>
      <c r="AMS12" s="64" t="s">
        <v>128</v>
      </c>
      <c r="AMT12" s="64" t="s">
        <v>128</v>
      </c>
      <c r="AMU12" s="64" t="s">
        <v>128</v>
      </c>
      <c r="AMV12" s="64" t="s">
        <v>128</v>
      </c>
      <c r="AMW12" s="64" t="s">
        <v>128</v>
      </c>
      <c r="AMX12" s="64" t="s">
        <v>128</v>
      </c>
      <c r="AMY12" s="64" t="s">
        <v>128</v>
      </c>
      <c r="AMZ12" s="64" t="s">
        <v>128</v>
      </c>
      <c r="ANA12" s="64" t="s">
        <v>128</v>
      </c>
      <c r="ANB12" s="64" t="s">
        <v>128</v>
      </c>
      <c r="ANC12" s="64" t="s">
        <v>128</v>
      </c>
      <c r="AND12" s="64" t="s">
        <v>128</v>
      </c>
      <c r="ANE12" s="64" t="s">
        <v>128</v>
      </c>
      <c r="ANF12" s="64" t="s">
        <v>128</v>
      </c>
      <c r="ANG12" s="64" t="s">
        <v>128</v>
      </c>
      <c r="ANH12" s="64" t="s">
        <v>128</v>
      </c>
      <c r="ANI12" s="64" t="s">
        <v>128</v>
      </c>
      <c r="ANJ12" s="64" t="s">
        <v>128</v>
      </c>
      <c r="ANK12" s="64" t="s">
        <v>128</v>
      </c>
      <c r="ANL12" s="64" t="s">
        <v>128</v>
      </c>
      <c r="ANM12" s="64" t="s">
        <v>128</v>
      </c>
      <c r="ANN12" s="64" t="s">
        <v>128</v>
      </c>
      <c r="ANO12" s="64" t="s">
        <v>128</v>
      </c>
      <c r="ANP12" s="64" t="s">
        <v>128</v>
      </c>
      <c r="ANQ12" s="64" t="s">
        <v>128</v>
      </c>
      <c r="ANR12" s="64" t="s">
        <v>128</v>
      </c>
      <c r="ANS12" s="64" t="s">
        <v>128</v>
      </c>
      <c r="ANT12" s="64" t="s">
        <v>17</v>
      </c>
      <c r="ANU12" s="64" t="s">
        <v>17</v>
      </c>
      <c r="ANV12" s="64" t="s">
        <v>17</v>
      </c>
      <c r="ANW12" s="64" t="s">
        <v>17</v>
      </c>
      <c r="ANX12" s="64" t="s">
        <v>17</v>
      </c>
      <c r="ANY12" s="64" t="s">
        <v>17</v>
      </c>
      <c r="ANZ12" s="64" t="s">
        <v>17</v>
      </c>
      <c r="AOA12" s="64" t="s">
        <v>17</v>
      </c>
      <c r="AOB12" s="64" t="s">
        <v>17</v>
      </c>
      <c r="AOC12" s="64" t="s">
        <v>17</v>
      </c>
      <c r="AOD12" s="64" t="s">
        <v>17</v>
      </c>
      <c r="AOE12" s="64" t="s">
        <v>17</v>
      </c>
      <c r="AOF12" s="64" t="s">
        <v>17</v>
      </c>
      <c r="AOG12" s="64" t="s">
        <v>17</v>
      </c>
      <c r="AOH12" s="64" t="s">
        <v>17</v>
      </c>
      <c r="AOI12" s="64" t="s">
        <v>17</v>
      </c>
      <c r="AOJ12" s="64" t="s">
        <v>17</v>
      </c>
      <c r="AOK12" s="64" t="s">
        <v>17</v>
      </c>
      <c r="AOL12" s="64" t="s">
        <v>17</v>
      </c>
      <c r="AOM12" s="64" t="s">
        <v>17</v>
      </c>
      <c r="AON12" s="64" t="s">
        <v>17</v>
      </c>
      <c r="AOO12" s="64" t="s">
        <v>17</v>
      </c>
      <c r="AOP12" s="64" t="s">
        <v>17</v>
      </c>
      <c r="AOQ12" s="64" t="s">
        <v>17</v>
      </c>
      <c r="AOR12" s="64" t="s">
        <v>17</v>
      </c>
      <c r="AOS12" s="64" t="s">
        <v>17</v>
      </c>
      <c r="AOT12" s="64" t="s">
        <v>17</v>
      </c>
      <c r="AOU12" s="64" t="s">
        <v>17</v>
      </c>
      <c r="AOV12" s="64" t="s">
        <v>17</v>
      </c>
      <c r="AOW12" s="64" t="s">
        <v>17</v>
      </c>
      <c r="AOX12" s="64" t="s">
        <v>17</v>
      </c>
      <c r="AOY12" s="64" t="s">
        <v>17</v>
      </c>
      <c r="AOZ12" s="64" t="s">
        <v>17</v>
      </c>
      <c r="APA12" s="64" t="s">
        <v>17</v>
      </c>
      <c r="APB12" s="64" t="s">
        <v>17</v>
      </c>
      <c r="APC12" s="64" t="s">
        <v>17</v>
      </c>
      <c r="APD12" s="64" t="s">
        <v>17</v>
      </c>
      <c r="APE12" s="64" t="s">
        <v>17</v>
      </c>
      <c r="APF12" s="64" t="s">
        <v>17</v>
      </c>
      <c r="APG12" s="64" t="s">
        <v>17</v>
      </c>
      <c r="APH12" s="64" t="s">
        <v>17</v>
      </c>
      <c r="API12" s="64" t="s">
        <v>17</v>
      </c>
      <c r="APJ12" s="64" t="s">
        <v>17</v>
      </c>
      <c r="APK12" s="64" t="s">
        <v>17</v>
      </c>
      <c r="APL12" s="64" t="s">
        <v>17</v>
      </c>
      <c r="APM12" s="64" t="s">
        <v>17</v>
      </c>
      <c r="APN12" s="64" t="s">
        <v>17</v>
      </c>
      <c r="APO12" s="64" t="s">
        <v>17</v>
      </c>
      <c r="APP12" s="64" t="s">
        <v>17</v>
      </c>
      <c r="APQ12" s="64" t="s">
        <v>17</v>
      </c>
      <c r="APR12" s="64" t="s">
        <v>17</v>
      </c>
      <c r="APS12" s="64" t="s">
        <v>17</v>
      </c>
      <c r="APT12" s="64" t="s">
        <v>17</v>
      </c>
      <c r="APU12" s="64" t="s">
        <v>17</v>
      </c>
      <c r="APV12" s="64" t="s">
        <v>17</v>
      </c>
      <c r="APW12" s="64" t="s">
        <v>17</v>
      </c>
      <c r="APX12" s="64" t="s">
        <v>17</v>
      </c>
      <c r="APY12" s="64" t="s">
        <v>17</v>
      </c>
      <c r="APZ12" s="64" t="s">
        <v>17</v>
      </c>
      <c r="AQA12" s="64" t="s">
        <v>17</v>
      </c>
      <c r="AQB12" s="64" t="s">
        <v>17</v>
      </c>
      <c r="AQC12" s="64" t="s">
        <v>17</v>
      </c>
      <c r="AQD12" s="64" t="s">
        <v>17</v>
      </c>
      <c r="AQE12" s="64" t="s">
        <v>17</v>
      </c>
      <c r="AQF12" s="64" t="s">
        <v>17</v>
      </c>
      <c r="AQG12" s="64" t="s">
        <v>17</v>
      </c>
      <c r="AQH12" s="64" t="s">
        <v>17</v>
      </c>
      <c r="AQI12" s="64" t="s">
        <v>17</v>
      </c>
      <c r="AQJ12" s="64" t="s">
        <v>17</v>
      </c>
      <c r="AQK12" s="64" t="s">
        <v>17</v>
      </c>
      <c r="AQL12" s="64" t="s">
        <v>17</v>
      </c>
      <c r="AQM12" s="64" t="s">
        <v>17</v>
      </c>
      <c r="AQN12" s="64" t="s">
        <v>17</v>
      </c>
      <c r="AQO12" s="64" t="s">
        <v>17</v>
      </c>
      <c r="AQP12" s="64" t="s">
        <v>17</v>
      </c>
      <c r="AQQ12" s="64" t="s">
        <v>17</v>
      </c>
      <c r="AQR12" s="64" t="s">
        <v>17</v>
      </c>
      <c r="AQS12" s="64" t="s">
        <v>17</v>
      </c>
      <c r="AQT12" s="64" t="s">
        <v>17</v>
      </c>
      <c r="AQU12" s="64" t="s">
        <v>17</v>
      </c>
      <c r="AQV12" s="64" t="s">
        <v>17</v>
      </c>
      <c r="AQW12" s="64" t="s">
        <v>17</v>
      </c>
      <c r="AQX12" s="64" t="s">
        <v>17</v>
      </c>
      <c r="AQY12" s="64" t="s">
        <v>17</v>
      </c>
      <c r="AQZ12" s="64" t="s">
        <v>17</v>
      </c>
      <c r="ARA12" s="64" t="s">
        <v>17</v>
      </c>
      <c r="ARB12" s="64" t="s">
        <v>17</v>
      </c>
      <c r="ARC12" s="64" t="s">
        <v>17</v>
      </c>
      <c r="ARD12" s="64" t="s">
        <v>17</v>
      </c>
      <c r="ARE12" s="64" t="s">
        <v>17</v>
      </c>
      <c r="ARF12" s="64" t="s">
        <v>17</v>
      </c>
      <c r="ARG12" s="64" t="s">
        <v>17</v>
      </c>
      <c r="ARH12" s="64" t="s">
        <v>17</v>
      </c>
      <c r="ARI12" s="64" t="s">
        <v>17</v>
      </c>
      <c r="ARJ12" s="64" t="s">
        <v>17</v>
      </c>
      <c r="ARK12" s="64" t="s">
        <v>17</v>
      </c>
      <c r="ARL12" s="64" t="s">
        <v>17</v>
      </c>
      <c r="ARM12" s="64" t="s">
        <v>17</v>
      </c>
      <c r="ARN12" s="64" t="s">
        <v>17</v>
      </c>
      <c r="ARO12" s="64" t="s">
        <v>17</v>
      </c>
      <c r="ARP12" s="64" t="s">
        <v>17</v>
      </c>
      <c r="ARQ12" s="64" t="s">
        <v>17</v>
      </c>
      <c r="ARR12" s="64" t="s">
        <v>17</v>
      </c>
      <c r="ARS12" s="64" t="s">
        <v>17</v>
      </c>
      <c r="ART12" s="64" t="s">
        <v>17</v>
      </c>
      <c r="ARU12" s="64" t="s">
        <v>17</v>
      </c>
      <c r="ARV12" s="64" t="s">
        <v>17</v>
      </c>
      <c r="ARW12" s="64" t="s">
        <v>17</v>
      </c>
      <c r="ARX12" s="64" t="s">
        <v>17</v>
      </c>
      <c r="ARY12" s="64" t="s">
        <v>17</v>
      </c>
      <c r="ARZ12" s="64" t="s">
        <v>17</v>
      </c>
      <c r="ASA12" s="64" t="s">
        <v>17</v>
      </c>
      <c r="ASB12" s="64" t="s">
        <v>17</v>
      </c>
      <c r="ASC12" s="64" t="s">
        <v>17</v>
      </c>
      <c r="ASD12" s="64" t="s">
        <v>17</v>
      </c>
      <c r="ASE12" s="64" t="s">
        <v>17</v>
      </c>
      <c r="ASF12" s="64" t="s">
        <v>17</v>
      </c>
      <c r="ASG12" s="64" t="s">
        <v>17</v>
      </c>
      <c r="ASH12" s="64" t="s">
        <v>17</v>
      </c>
      <c r="ASI12" s="64" t="s">
        <v>17</v>
      </c>
      <c r="ASJ12" s="64" t="s">
        <v>17</v>
      </c>
      <c r="ASK12" s="64" t="s">
        <v>17</v>
      </c>
      <c r="ASL12" s="64" t="s">
        <v>17</v>
      </c>
      <c r="ASM12" s="64" t="s">
        <v>17</v>
      </c>
      <c r="ASN12" s="64" t="s">
        <v>17</v>
      </c>
      <c r="ASO12" s="64" t="s">
        <v>17</v>
      </c>
      <c r="ASP12" s="64" t="s">
        <v>17</v>
      </c>
      <c r="ASQ12" s="64" t="s">
        <v>17</v>
      </c>
      <c r="ASR12" s="64" t="s">
        <v>17</v>
      </c>
      <c r="ASS12" s="64" t="s">
        <v>17</v>
      </c>
      <c r="AST12" s="64" t="s">
        <v>17</v>
      </c>
      <c r="ASU12" s="64" t="s">
        <v>17</v>
      </c>
      <c r="ASV12" s="64" t="s">
        <v>17</v>
      </c>
      <c r="ASW12" s="64" t="s">
        <v>17</v>
      </c>
      <c r="ASX12" s="64" t="s">
        <v>17</v>
      </c>
      <c r="ASY12" s="64" t="s">
        <v>17</v>
      </c>
      <c r="ASZ12" s="64" t="s">
        <v>17</v>
      </c>
      <c r="ATA12" s="64" t="s">
        <v>17</v>
      </c>
      <c r="ATB12" s="64" t="s">
        <v>17</v>
      </c>
      <c r="ATC12" s="64" t="s">
        <v>17</v>
      </c>
      <c r="ATD12" s="64" t="s">
        <v>17</v>
      </c>
      <c r="ATE12" s="64" t="s">
        <v>17</v>
      </c>
      <c r="ATF12" s="64" t="s">
        <v>17</v>
      </c>
      <c r="ATG12" s="64" t="s">
        <v>17</v>
      </c>
      <c r="ATH12" s="64" t="s">
        <v>17</v>
      </c>
      <c r="ATI12" s="64" t="s">
        <v>17</v>
      </c>
      <c r="ATJ12" s="64" t="s">
        <v>17</v>
      </c>
      <c r="ATK12" s="64" t="s">
        <v>17</v>
      </c>
      <c r="ATL12" s="64" t="s">
        <v>17</v>
      </c>
      <c r="ATM12" s="65" t="s">
        <v>17</v>
      </c>
    </row>
    <row r="13" spans="1:1209" x14ac:dyDescent="0.25">
      <c r="G13" s="63"/>
      <c r="H13" s="64"/>
      <c r="I13" s="64"/>
      <c r="J13" s="64" t="s">
        <v>121</v>
      </c>
      <c r="K13" s="64" t="s">
        <v>121</v>
      </c>
      <c r="L13" s="64" t="s">
        <v>121</v>
      </c>
      <c r="M13" s="64" t="s">
        <v>121</v>
      </c>
      <c r="N13" s="64" t="s">
        <v>121</v>
      </c>
      <c r="O13" s="64" t="s">
        <v>121</v>
      </c>
      <c r="P13" s="64" t="s">
        <v>121</v>
      </c>
      <c r="Q13" s="64" t="s">
        <v>121</v>
      </c>
      <c r="R13" s="64" t="s">
        <v>121</v>
      </c>
      <c r="S13" s="64" t="s">
        <v>121</v>
      </c>
      <c r="T13" s="64" t="s">
        <v>121</v>
      </c>
      <c r="U13" s="64" t="s">
        <v>121</v>
      </c>
      <c r="V13" s="64" t="s">
        <v>121</v>
      </c>
      <c r="W13" s="64" t="s">
        <v>121</v>
      </c>
      <c r="X13" s="64" t="s">
        <v>121</v>
      </c>
      <c r="Y13" s="64" t="s">
        <v>121</v>
      </c>
      <c r="Z13" s="64" t="s">
        <v>121</v>
      </c>
      <c r="AA13" s="64" t="s">
        <v>121</v>
      </c>
      <c r="AB13" s="64" t="s">
        <v>121</v>
      </c>
      <c r="AC13" s="64" t="s">
        <v>121</v>
      </c>
      <c r="AD13" s="64" t="s">
        <v>121</v>
      </c>
      <c r="AE13" s="64" t="s">
        <v>121</v>
      </c>
      <c r="AF13" s="64" t="s">
        <v>121</v>
      </c>
      <c r="AG13" s="64" t="s">
        <v>121</v>
      </c>
      <c r="AH13" s="64" t="s">
        <v>121</v>
      </c>
      <c r="AI13" s="64" t="s">
        <v>121</v>
      </c>
      <c r="AJ13" s="64" t="s">
        <v>121</v>
      </c>
      <c r="AK13" s="64" t="s">
        <v>121</v>
      </c>
      <c r="AL13" s="64" t="s">
        <v>121</v>
      </c>
      <c r="AM13" s="64" t="s">
        <v>121</v>
      </c>
      <c r="AN13" s="64" t="s">
        <v>119</v>
      </c>
      <c r="AO13" s="64" t="s">
        <v>119</v>
      </c>
      <c r="AP13" s="64" t="s">
        <v>119</v>
      </c>
      <c r="AQ13" s="64" t="s">
        <v>119</v>
      </c>
      <c r="AR13" s="64" t="s">
        <v>119</v>
      </c>
      <c r="AS13" s="64" t="s">
        <v>119</v>
      </c>
      <c r="AT13" s="64" t="s">
        <v>119</v>
      </c>
      <c r="AU13" s="64" t="s">
        <v>119</v>
      </c>
      <c r="AV13" s="64" t="s">
        <v>119</v>
      </c>
      <c r="AW13" s="64" t="s">
        <v>119</v>
      </c>
      <c r="AX13" s="64" t="s">
        <v>119</v>
      </c>
      <c r="AY13" s="64" t="s">
        <v>119</v>
      </c>
      <c r="AZ13" s="64" t="s">
        <v>119</v>
      </c>
      <c r="BA13" s="64" t="s">
        <v>119</v>
      </c>
      <c r="BB13" s="64" t="s">
        <v>119</v>
      </c>
      <c r="BC13" s="64" t="s">
        <v>119</v>
      </c>
      <c r="BD13" s="64" t="s">
        <v>119</v>
      </c>
      <c r="BE13" s="64" t="s">
        <v>119</v>
      </c>
      <c r="BF13" s="64" t="s">
        <v>119</v>
      </c>
      <c r="BG13" s="64" t="s">
        <v>119</v>
      </c>
      <c r="BH13" s="64" t="s">
        <v>119</v>
      </c>
      <c r="BI13" s="64" t="s">
        <v>119</v>
      </c>
      <c r="BJ13" s="64" t="s">
        <v>119</v>
      </c>
      <c r="BK13" s="64" t="s">
        <v>119</v>
      </c>
      <c r="BL13" s="64" t="s">
        <v>119</v>
      </c>
      <c r="BM13" s="64" t="s">
        <v>119</v>
      </c>
      <c r="BN13" s="64" t="s">
        <v>119</v>
      </c>
      <c r="BO13" s="64" t="s">
        <v>119</v>
      </c>
      <c r="BP13" s="64" t="s">
        <v>119</v>
      </c>
      <c r="BQ13" s="64" t="s">
        <v>119</v>
      </c>
      <c r="BR13" s="64" t="s">
        <v>120</v>
      </c>
      <c r="BS13" s="64" t="s">
        <v>120</v>
      </c>
      <c r="BT13" s="64" t="s">
        <v>120</v>
      </c>
      <c r="BU13" s="64" t="s">
        <v>120</v>
      </c>
      <c r="BV13" s="64" t="s">
        <v>120</v>
      </c>
      <c r="BW13" s="64" t="s">
        <v>120</v>
      </c>
      <c r="BX13" s="64" t="s">
        <v>120</v>
      </c>
      <c r="BY13" s="64" t="s">
        <v>120</v>
      </c>
      <c r="BZ13" s="64" t="s">
        <v>120</v>
      </c>
      <c r="CA13" s="64" t="s">
        <v>120</v>
      </c>
      <c r="CB13" s="64" t="s">
        <v>120</v>
      </c>
      <c r="CC13" s="64" t="s">
        <v>120</v>
      </c>
      <c r="CD13" s="64" t="s">
        <v>120</v>
      </c>
      <c r="CE13" s="64" t="s">
        <v>120</v>
      </c>
      <c r="CF13" s="64" t="s">
        <v>120</v>
      </c>
      <c r="CG13" s="64" t="s">
        <v>120</v>
      </c>
      <c r="CH13" s="64" t="s">
        <v>120</v>
      </c>
      <c r="CI13" s="64" t="s">
        <v>120</v>
      </c>
      <c r="CJ13" s="64" t="s">
        <v>120</v>
      </c>
      <c r="CK13" s="64" t="s">
        <v>120</v>
      </c>
      <c r="CL13" s="64" t="s">
        <v>120</v>
      </c>
      <c r="CM13" s="64" t="s">
        <v>120</v>
      </c>
      <c r="CN13" s="64" t="s">
        <v>120</v>
      </c>
      <c r="CO13" s="64" t="s">
        <v>120</v>
      </c>
      <c r="CP13" s="64" t="s">
        <v>120</v>
      </c>
      <c r="CQ13" s="64" t="s">
        <v>120</v>
      </c>
      <c r="CR13" s="64" t="s">
        <v>120</v>
      </c>
      <c r="CS13" s="64" t="s">
        <v>120</v>
      </c>
      <c r="CT13" s="64" t="s">
        <v>120</v>
      </c>
      <c r="CU13" s="64" t="s">
        <v>120</v>
      </c>
      <c r="CV13" s="64" t="s">
        <v>132</v>
      </c>
      <c r="CW13" s="64" t="s">
        <v>132</v>
      </c>
      <c r="CX13" s="64" t="s">
        <v>132</v>
      </c>
      <c r="CY13" s="64" t="s">
        <v>132</v>
      </c>
      <c r="CZ13" s="64" t="s">
        <v>132</v>
      </c>
      <c r="DA13" s="64" t="s">
        <v>132</v>
      </c>
      <c r="DB13" s="64" t="s">
        <v>132</v>
      </c>
      <c r="DC13" s="64" t="s">
        <v>132</v>
      </c>
      <c r="DD13" s="64" t="s">
        <v>132</v>
      </c>
      <c r="DE13" s="64" t="s">
        <v>132</v>
      </c>
      <c r="DF13" s="64" t="s">
        <v>132</v>
      </c>
      <c r="DG13" s="64" t="s">
        <v>132</v>
      </c>
      <c r="DH13" s="64" t="s">
        <v>132</v>
      </c>
      <c r="DI13" s="64" t="s">
        <v>132</v>
      </c>
      <c r="DJ13" s="64" t="s">
        <v>132</v>
      </c>
      <c r="DK13" s="64" t="s">
        <v>132</v>
      </c>
      <c r="DL13" s="64" t="s">
        <v>132</v>
      </c>
      <c r="DM13" s="64" t="s">
        <v>132</v>
      </c>
      <c r="DN13" s="64" t="s">
        <v>132</v>
      </c>
      <c r="DO13" s="64" t="s">
        <v>132</v>
      </c>
      <c r="DP13" s="64" t="s">
        <v>132</v>
      </c>
      <c r="DQ13" s="64" t="s">
        <v>132</v>
      </c>
      <c r="DR13" s="64" t="s">
        <v>132</v>
      </c>
      <c r="DS13" s="64" t="s">
        <v>132</v>
      </c>
      <c r="DT13" s="64" t="s">
        <v>132</v>
      </c>
      <c r="DU13" s="64" t="s">
        <v>132</v>
      </c>
      <c r="DV13" s="64" t="s">
        <v>132</v>
      </c>
      <c r="DW13" s="64" t="s">
        <v>132</v>
      </c>
      <c r="DX13" s="64" t="s">
        <v>132</v>
      </c>
      <c r="DY13" s="64" t="s">
        <v>132</v>
      </c>
      <c r="DZ13" s="64" t="s">
        <v>122</v>
      </c>
      <c r="EA13" s="64" t="s">
        <v>122</v>
      </c>
      <c r="EB13" s="64" t="s">
        <v>122</v>
      </c>
      <c r="EC13" s="64" t="s">
        <v>122</v>
      </c>
      <c r="ED13" s="64" t="s">
        <v>122</v>
      </c>
      <c r="EE13" s="64" t="s">
        <v>122</v>
      </c>
      <c r="EF13" s="64" t="s">
        <v>122</v>
      </c>
      <c r="EG13" s="64" t="s">
        <v>122</v>
      </c>
      <c r="EH13" s="64" t="s">
        <v>122</v>
      </c>
      <c r="EI13" s="64" t="s">
        <v>122</v>
      </c>
      <c r="EJ13" s="64" t="s">
        <v>122</v>
      </c>
      <c r="EK13" s="64" t="s">
        <v>122</v>
      </c>
      <c r="EL13" s="64" t="s">
        <v>122</v>
      </c>
      <c r="EM13" s="64" t="s">
        <v>122</v>
      </c>
      <c r="EN13" s="64" t="s">
        <v>122</v>
      </c>
      <c r="EO13" s="64" t="s">
        <v>122</v>
      </c>
      <c r="EP13" s="64" t="s">
        <v>122</v>
      </c>
      <c r="EQ13" s="64" t="s">
        <v>122</v>
      </c>
      <c r="ER13" s="64" t="s">
        <v>122</v>
      </c>
      <c r="ES13" s="64" t="s">
        <v>122</v>
      </c>
      <c r="ET13" s="64" t="s">
        <v>122</v>
      </c>
      <c r="EU13" s="64" t="s">
        <v>122</v>
      </c>
      <c r="EV13" s="64" t="s">
        <v>122</v>
      </c>
      <c r="EW13" s="64" t="s">
        <v>122</v>
      </c>
      <c r="EX13" s="64" t="s">
        <v>122</v>
      </c>
      <c r="EY13" s="64" t="s">
        <v>122</v>
      </c>
      <c r="EZ13" s="64" t="s">
        <v>122</v>
      </c>
      <c r="FA13" s="64" t="s">
        <v>122</v>
      </c>
      <c r="FB13" s="64" t="s">
        <v>122</v>
      </c>
      <c r="FC13" s="64" t="s">
        <v>122</v>
      </c>
      <c r="FD13" s="64" t="s">
        <v>121</v>
      </c>
      <c r="FE13" s="64" t="s">
        <v>121</v>
      </c>
      <c r="FF13" s="64" t="s">
        <v>121</v>
      </c>
      <c r="FG13" s="64" t="s">
        <v>121</v>
      </c>
      <c r="FH13" s="64" t="s">
        <v>121</v>
      </c>
      <c r="FI13" s="64" t="s">
        <v>121</v>
      </c>
      <c r="FJ13" s="64" t="s">
        <v>121</v>
      </c>
      <c r="FK13" s="64" t="s">
        <v>121</v>
      </c>
      <c r="FL13" s="64" t="s">
        <v>121</v>
      </c>
      <c r="FM13" s="64" t="s">
        <v>121</v>
      </c>
      <c r="FN13" s="64" t="s">
        <v>121</v>
      </c>
      <c r="FO13" s="64" t="s">
        <v>121</v>
      </c>
      <c r="FP13" s="64" t="s">
        <v>121</v>
      </c>
      <c r="FQ13" s="64" t="s">
        <v>121</v>
      </c>
      <c r="FR13" s="64" t="s">
        <v>121</v>
      </c>
      <c r="FS13" s="64" t="s">
        <v>121</v>
      </c>
      <c r="FT13" s="64" t="s">
        <v>121</v>
      </c>
      <c r="FU13" s="64" t="s">
        <v>121</v>
      </c>
      <c r="FV13" s="64" t="s">
        <v>121</v>
      </c>
      <c r="FW13" s="64" t="s">
        <v>121</v>
      </c>
      <c r="FX13" s="64" t="s">
        <v>121</v>
      </c>
      <c r="FY13" s="64" t="s">
        <v>121</v>
      </c>
      <c r="FZ13" s="64" t="s">
        <v>121</v>
      </c>
      <c r="GA13" s="64" t="s">
        <v>121</v>
      </c>
      <c r="GB13" s="64" t="s">
        <v>121</v>
      </c>
      <c r="GC13" s="64" t="s">
        <v>121</v>
      </c>
      <c r="GD13" s="64" t="s">
        <v>121</v>
      </c>
      <c r="GE13" s="64" t="s">
        <v>121</v>
      </c>
      <c r="GF13" s="64" t="s">
        <v>121</v>
      </c>
      <c r="GG13" s="64" t="s">
        <v>121</v>
      </c>
      <c r="GH13" s="64" t="s">
        <v>119</v>
      </c>
      <c r="GI13" s="64" t="s">
        <v>119</v>
      </c>
      <c r="GJ13" s="64" t="s">
        <v>119</v>
      </c>
      <c r="GK13" s="64" t="s">
        <v>119</v>
      </c>
      <c r="GL13" s="64" t="s">
        <v>119</v>
      </c>
      <c r="GM13" s="64" t="s">
        <v>119</v>
      </c>
      <c r="GN13" s="64" t="s">
        <v>119</v>
      </c>
      <c r="GO13" s="64" t="s">
        <v>119</v>
      </c>
      <c r="GP13" s="64" t="s">
        <v>119</v>
      </c>
      <c r="GQ13" s="64" t="s">
        <v>119</v>
      </c>
      <c r="GR13" s="64" t="s">
        <v>119</v>
      </c>
      <c r="GS13" s="64" t="s">
        <v>119</v>
      </c>
      <c r="GT13" s="64" t="s">
        <v>119</v>
      </c>
      <c r="GU13" s="64" t="s">
        <v>119</v>
      </c>
      <c r="GV13" s="64" t="s">
        <v>119</v>
      </c>
      <c r="GW13" s="64" t="s">
        <v>119</v>
      </c>
      <c r="GX13" s="64" t="s">
        <v>119</v>
      </c>
      <c r="GY13" s="64" t="s">
        <v>119</v>
      </c>
      <c r="GZ13" s="64" t="s">
        <v>119</v>
      </c>
      <c r="HA13" s="64" t="s">
        <v>119</v>
      </c>
      <c r="HB13" s="64" t="s">
        <v>119</v>
      </c>
      <c r="HC13" s="64" t="s">
        <v>119</v>
      </c>
      <c r="HD13" s="64" t="s">
        <v>119</v>
      </c>
      <c r="HE13" s="64" t="s">
        <v>119</v>
      </c>
      <c r="HF13" s="64" t="s">
        <v>119</v>
      </c>
      <c r="HG13" s="64" t="s">
        <v>119</v>
      </c>
      <c r="HH13" s="64" t="s">
        <v>119</v>
      </c>
      <c r="HI13" s="64" t="s">
        <v>119</v>
      </c>
      <c r="HJ13" s="64" t="s">
        <v>119</v>
      </c>
      <c r="HK13" s="64" t="s">
        <v>119</v>
      </c>
      <c r="HL13" s="64" t="s">
        <v>120</v>
      </c>
      <c r="HM13" s="64" t="s">
        <v>120</v>
      </c>
      <c r="HN13" s="64" t="s">
        <v>120</v>
      </c>
      <c r="HO13" s="64" t="s">
        <v>120</v>
      </c>
      <c r="HP13" s="64" t="s">
        <v>120</v>
      </c>
      <c r="HQ13" s="64" t="s">
        <v>120</v>
      </c>
      <c r="HR13" s="64" t="s">
        <v>120</v>
      </c>
      <c r="HS13" s="64" t="s">
        <v>120</v>
      </c>
      <c r="HT13" s="64" t="s">
        <v>120</v>
      </c>
      <c r="HU13" s="64" t="s">
        <v>120</v>
      </c>
      <c r="HV13" s="64" t="s">
        <v>120</v>
      </c>
      <c r="HW13" s="64" t="s">
        <v>120</v>
      </c>
      <c r="HX13" s="64" t="s">
        <v>120</v>
      </c>
      <c r="HY13" s="64" t="s">
        <v>120</v>
      </c>
      <c r="HZ13" s="64" t="s">
        <v>120</v>
      </c>
      <c r="IA13" s="64" t="s">
        <v>120</v>
      </c>
      <c r="IB13" s="64" t="s">
        <v>120</v>
      </c>
      <c r="IC13" s="64" t="s">
        <v>120</v>
      </c>
      <c r="ID13" s="64" t="s">
        <v>120</v>
      </c>
      <c r="IE13" s="64" t="s">
        <v>120</v>
      </c>
      <c r="IF13" s="64" t="s">
        <v>120</v>
      </c>
      <c r="IG13" s="64" t="s">
        <v>120</v>
      </c>
      <c r="IH13" s="64" t="s">
        <v>120</v>
      </c>
      <c r="II13" s="64" t="s">
        <v>120</v>
      </c>
      <c r="IJ13" s="64" t="s">
        <v>120</v>
      </c>
      <c r="IK13" s="64" t="s">
        <v>120</v>
      </c>
      <c r="IL13" s="64" t="s">
        <v>120</v>
      </c>
      <c r="IM13" s="64" t="s">
        <v>120</v>
      </c>
      <c r="IN13" s="64" t="s">
        <v>120</v>
      </c>
      <c r="IO13" s="64" t="s">
        <v>120</v>
      </c>
      <c r="IP13" s="64" t="s">
        <v>132</v>
      </c>
      <c r="IQ13" s="64" t="s">
        <v>132</v>
      </c>
      <c r="IR13" s="64" t="s">
        <v>132</v>
      </c>
      <c r="IS13" s="64" t="s">
        <v>132</v>
      </c>
      <c r="IT13" s="64" t="s">
        <v>132</v>
      </c>
      <c r="IU13" s="64" t="s">
        <v>132</v>
      </c>
      <c r="IV13" s="64" t="s">
        <v>132</v>
      </c>
      <c r="IW13" s="64" t="s">
        <v>132</v>
      </c>
      <c r="IX13" s="64" t="s">
        <v>132</v>
      </c>
      <c r="IY13" s="64" t="s">
        <v>132</v>
      </c>
      <c r="IZ13" s="64" t="s">
        <v>132</v>
      </c>
      <c r="JA13" s="64" t="s">
        <v>132</v>
      </c>
      <c r="JB13" s="64" t="s">
        <v>132</v>
      </c>
      <c r="JC13" s="64" t="s">
        <v>132</v>
      </c>
      <c r="JD13" s="64" t="s">
        <v>132</v>
      </c>
      <c r="JE13" s="64" t="s">
        <v>132</v>
      </c>
      <c r="JF13" s="64" t="s">
        <v>132</v>
      </c>
      <c r="JG13" s="64" t="s">
        <v>132</v>
      </c>
      <c r="JH13" s="64" t="s">
        <v>132</v>
      </c>
      <c r="JI13" s="64" t="s">
        <v>132</v>
      </c>
      <c r="JJ13" s="64" t="s">
        <v>132</v>
      </c>
      <c r="JK13" s="64" t="s">
        <v>132</v>
      </c>
      <c r="JL13" s="64" t="s">
        <v>132</v>
      </c>
      <c r="JM13" s="64" t="s">
        <v>132</v>
      </c>
      <c r="JN13" s="64" t="s">
        <v>132</v>
      </c>
      <c r="JO13" s="64" t="s">
        <v>132</v>
      </c>
      <c r="JP13" s="64" t="s">
        <v>132</v>
      </c>
      <c r="JQ13" s="64" t="s">
        <v>132</v>
      </c>
      <c r="JR13" s="64" t="s">
        <v>132</v>
      </c>
      <c r="JS13" s="64" t="s">
        <v>132</v>
      </c>
      <c r="JT13" s="64" t="s">
        <v>122</v>
      </c>
      <c r="JU13" s="64" t="s">
        <v>122</v>
      </c>
      <c r="JV13" s="64" t="s">
        <v>122</v>
      </c>
      <c r="JW13" s="64" t="s">
        <v>122</v>
      </c>
      <c r="JX13" s="64" t="s">
        <v>122</v>
      </c>
      <c r="JY13" s="64" t="s">
        <v>122</v>
      </c>
      <c r="JZ13" s="64" t="s">
        <v>122</v>
      </c>
      <c r="KA13" s="64" t="s">
        <v>122</v>
      </c>
      <c r="KB13" s="64" t="s">
        <v>122</v>
      </c>
      <c r="KC13" s="64" t="s">
        <v>122</v>
      </c>
      <c r="KD13" s="64" t="s">
        <v>122</v>
      </c>
      <c r="KE13" s="64" t="s">
        <v>122</v>
      </c>
      <c r="KF13" s="64" t="s">
        <v>122</v>
      </c>
      <c r="KG13" s="64" t="s">
        <v>122</v>
      </c>
      <c r="KH13" s="64" t="s">
        <v>122</v>
      </c>
      <c r="KI13" s="64" t="s">
        <v>122</v>
      </c>
      <c r="KJ13" s="64" t="s">
        <v>122</v>
      </c>
      <c r="KK13" s="64" t="s">
        <v>122</v>
      </c>
      <c r="KL13" s="64" t="s">
        <v>122</v>
      </c>
      <c r="KM13" s="64" t="s">
        <v>122</v>
      </c>
      <c r="KN13" s="64" t="s">
        <v>122</v>
      </c>
      <c r="KO13" s="64" t="s">
        <v>122</v>
      </c>
      <c r="KP13" s="64" t="s">
        <v>122</v>
      </c>
      <c r="KQ13" s="64" t="s">
        <v>122</v>
      </c>
      <c r="KR13" s="64" t="s">
        <v>122</v>
      </c>
      <c r="KS13" s="64" t="s">
        <v>122</v>
      </c>
      <c r="KT13" s="64" t="s">
        <v>122</v>
      </c>
      <c r="KU13" s="64" t="s">
        <v>122</v>
      </c>
      <c r="KV13" s="64" t="s">
        <v>122</v>
      </c>
      <c r="KW13" s="64" t="s">
        <v>122</v>
      </c>
      <c r="KX13" s="64" t="s">
        <v>121</v>
      </c>
      <c r="KY13" s="64" t="s">
        <v>121</v>
      </c>
      <c r="KZ13" s="64" t="s">
        <v>121</v>
      </c>
      <c r="LA13" s="64" t="s">
        <v>121</v>
      </c>
      <c r="LB13" s="64" t="s">
        <v>121</v>
      </c>
      <c r="LC13" s="64" t="s">
        <v>121</v>
      </c>
      <c r="LD13" s="64" t="s">
        <v>121</v>
      </c>
      <c r="LE13" s="64" t="s">
        <v>121</v>
      </c>
      <c r="LF13" s="64" t="s">
        <v>121</v>
      </c>
      <c r="LG13" s="64" t="s">
        <v>121</v>
      </c>
      <c r="LH13" s="64" t="s">
        <v>121</v>
      </c>
      <c r="LI13" s="64" t="s">
        <v>121</v>
      </c>
      <c r="LJ13" s="64" t="s">
        <v>121</v>
      </c>
      <c r="LK13" s="64" t="s">
        <v>121</v>
      </c>
      <c r="LL13" s="64" t="s">
        <v>121</v>
      </c>
      <c r="LM13" s="64" t="s">
        <v>121</v>
      </c>
      <c r="LN13" s="64" t="s">
        <v>121</v>
      </c>
      <c r="LO13" s="64" t="s">
        <v>121</v>
      </c>
      <c r="LP13" s="64" t="s">
        <v>121</v>
      </c>
      <c r="LQ13" s="64" t="s">
        <v>121</v>
      </c>
      <c r="LR13" s="64" t="s">
        <v>121</v>
      </c>
      <c r="LS13" s="64" t="s">
        <v>121</v>
      </c>
      <c r="LT13" s="64" t="s">
        <v>121</v>
      </c>
      <c r="LU13" s="64" t="s">
        <v>121</v>
      </c>
      <c r="LV13" s="64" t="s">
        <v>121</v>
      </c>
      <c r="LW13" s="64" t="s">
        <v>121</v>
      </c>
      <c r="LX13" s="64" t="s">
        <v>121</v>
      </c>
      <c r="LY13" s="64" t="s">
        <v>121</v>
      </c>
      <c r="LZ13" s="64" t="s">
        <v>121</v>
      </c>
      <c r="MA13" s="64" t="s">
        <v>121</v>
      </c>
      <c r="MB13" s="64" t="s">
        <v>119</v>
      </c>
      <c r="MC13" s="64" t="s">
        <v>119</v>
      </c>
      <c r="MD13" s="64" t="s">
        <v>119</v>
      </c>
      <c r="ME13" s="64" t="s">
        <v>119</v>
      </c>
      <c r="MF13" s="64" t="s">
        <v>119</v>
      </c>
      <c r="MG13" s="64" t="s">
        <v>119</v>
      </c>
      <c r="MH13" s="64" t="s">
        <v>119</v>
      </c>
      <c r="MI13" s="64" t="s">
        <v>119</v>
      </c>
      <c r="MJ13" s="64" t="s">
        <v>119</v>
      </c>
      <c r="MK13" s="64" t="s">
        <v>119</v>
      </c>
      <c r="ML13" s="64" t="s">
        <v>119</v>
      </c>
      <c r="MM13" s="64" t="s">
        <v>119</v>
      </c>
      <c r="MN13" s="64" t="s">
        <v>119</v>
      </c>
      <c r="MO13" s="64" t="s">
        <v>119</v>
      </c>
      <c r="MP13" s="64" t="s">
        <v>119</v>
      </c>
      <c r="MQ13" s="64" t="s">
        <v>119</v>
      </c>
      <c r="MR13" s="64" t="s">
        <v>119</v>
      </c>
      <c r="MS13" s="64" t="s">
        <v>119</v>
      </c>
      <c r="MT13" s="64" t="s">
        <v>119</v>
      </c>
      <c r="MU13" s="64" t="s">
        <v>119</v>
      </c>
      <c r="MV13" s="64" t="s">
        <v>119</v>
      </c>
      <c r="MW13" s="64" t="s">
        <v>119</v>
      </c>
      <c r="MX13" s="64" t="s">
        <v>119</v>
      </c>
      <c r="MY13" s="64" t="s">
        <v>119</v>
      </c>
      <c r="MZ13" s="64" t="s">
        <v>119</v>
      </c>
      <c r="NA13" s="64" t="s">
        <v>119</v>
      </c>
      <c r="NB13" s="64" t="s">
        <v>119</v>
      </c>
      <c r="NC13" s="64" t="s">
        <v>119</v>
      </c>
      <c r="ND13" s="64" t="s">
        <v>119</v>
      </c>
      <c r="NE13" s="64" t="s">
        <v>119</v>
      </c>
      <c r="NF13" s="64" t="s">
        <v>120</v>
      </c>
      <c r="NG13" s="64" t="s">
        <v>120</v>
      </c>
      <c r="NH13" s="64" t="s">
        <v>120</v>
      </c>
      <c r="NI13" s="64" t="s">
        <v>120</v>
      </c>
      <c r="NJ13" s="64" t="s">
        <v>120</v>
      </c>
      <c r="NK13" s="64" t="s">
        <v>120</v>
      </c>
      <c r="NL13" s="64" t="s">
        <v>120</v>
      </c>
      <c r="NM13" s="64" t="s">
        <v>120</v>
      </c>
      <c r="NN13" s="64" t="s">
        <v>120</v>
      </c>
      <c r="NO13" s="64" t="s">
        <v>120</v>
      </c>
      <c r="NP13" s="64" t="s">
        <v>120</v>
      </c>
      <c r="NQ13" s="64" t="s">
        <v>120</v>
      </c>
      <c r="NR13" s="64" t="s">
        <v>120</v>
      </c>
      <c r="NS13" s="64" t="s">
        <v>120</v>
      </c>
      <c r="NT13" s="64" t="s">
        <v>120</v>
      </c>
      <c r="NU13" s="64" t="s">
        <v>120</v>
      </c>
      <c r="NV13" s="64" t="s">
        <v>120</v>
      </c>
      <c r="NW13" s="64" t="s">
        <v>120</v>
      </c>
      <c r="NX13" s="64" t="s">
        <v>120</v>
      </c>
      <c r="NY13" s="64" t="s">
        <v>120</v>
      </c>
      <c r="NZ13" s="64" t="s">
        <v>120</v>
      </c>
      <c r="OA13" s="64" t="s">
        <v>120</v>
      </c>
      <c r="OB13" s="64" t="s">
        <v>120</v>
      </c>
      <c r="OC13" s="64" t="s">
        <v>120</v>
      </c>
      <c r="OD13" s="64" t="s">
        <v>120</v>
      </c>
      <c r="OE13" s="64" t="s">
        <v>120</v>
      </c>
      <c r="OF13" s="64" t="s">
        <v>120</v>
      </c>
      <c r="OG13" s="64" t="s">
        <v>120</v>
      </c>
      <c r="OH13" s="64" t="s">
        <v>120</v>
      </c>
      <c r="OI13" s="64" t="s">
        <v>120</v>
      </c>
      <c r="OJ13" s="64" t="s">
        <v>132</v>
      </c>
      <c r="OK13" s="64" t="s">
        <v>132</v>
      </c>
      <c r="OL13" s="64" t="s">
        <v>132</v>
      </c>
      <c r="OM13" s="64" t="s">
        <v>132</v>
      </c>
      <c r="ON13" s="64" t="s">
        <v>132</v>
      </c>
      <c r="OO13" s="64" t="s">
        <v>132</v>
      </c>
      <c r="OP13" s="64" t="s">
        <v>132</v>
      </c>
      <c r="OQ13" s="64" t="s">
        <v>132</v>
      </c>
      <c r="OR13" s="64" t="s">
        <v>132</v>
      </c>
      <c r="OS13" s="64" t="s">
        <v>132</v>
      </c>
      <c r="OT13" s="64" t="s">
        <v>132</v>
      </c>
      <c r="OU13" s="64" t="s">
        <v>132</v>
      </c>
      <c r="OV13" s="64" t="s">
        <v>132</v>
      </c>
      <c r="OW13" s="64" t="s">
        <v>132</v>
      </c>
      <c r="OX13" s="64" t="s">
        <v>132</v>
      </c>
      <c r="OY13" s="64" t="s">
        <v>132</v>
      </c>
      <c r="OZ13" s="64" t="s">
        <v>132</v>
      </c>
      <c r="PA13" s="64" t="s">
        <v>132</v>
      </c>
      <c r="PB13" s="64" t="s">
        <v>132</v>
      </c>
      <c r="PC13" s="64" t="s">
        <v>132</v>
      </c>
      <c r="PD13" s="64" t="s">
        <v>132</v>
      </c>
      <c r="PE13" s="64" t="s">
        <v>132</v>
      </c>
      <c r="PF13" s="64" t="s">
        <v>132</v>
      </c>
      <c r="PG13" s="64" t="s">
        <v>132</v>
      </c>
      <c r="PH13" s="64" t="s">
        <v>132</v>
      </c>
      <c r="PI13" s="64" t="s">
        <v>132</v>
      </c>
      <c r="PJ13" s="64" t="s">
        <v>132</v>
      </c>
      <c r="PK13" s="64" t="s">
        <v>132</v>
      </c>
      <c r="PL13" s="64" t="s">
        <v>132</v>
      </c>
      <c r="PM13" s="64" t="s">
        <v>132</v>
      </c>
      <c r="PN13" s="64" t="s">
        <v>122</v>
      </c>
      <c r="PO13" s="64" t="s">
        <v>122</v>
      </c>
      <c r="PP13" s="64" t="s">
        <v>122</v>
      </c>
      <c r="PQ13" s="64" t="s">
        <v>122</v>
      </c>
      <c r="PR13" s="64" t="s">
        <v>122</v>
      </c>
      <c r="PS13" s="64" t="s">
        <v>122</v>
      </c>
      <c r="PT13" s="64" t="s">
        <v>122</v>
      </c>
      <c r="PU13" s="64" t="s">
        <v>122</v>
      </c>
      <c r="PV13" s="64" t="s">
        <v>122</v>
      </c>
      <c r="PW13" s="64" t="s">
        <v>122</v>
      </c>
      <c r="PX13" s="64" t="s">
        <v>122</v>
      </c>
      <c r="PY13" s="64" t="s">
        <v>122</v>
      </c>
      <c r="PZ13" s="64" t="s">
        <v>122</v>
      </c>
      <c r="QA13" s="64" t="s">
        <v>122</v>
      </c>
      <c r="QB13" s="64" t="s">
        <v>122</v>
      </c>
      <c r="QC13" s="64" t="s">
        <v>122</v>
      </c>
      <c r="QD13" s="64" t="s">
        <v>122</v>
      </c>
      <c r="QE13" s="64" t="s">
        <v>122</v>
      </c>
      <c r="QF13" s="64" t="s">
        <v>122</v>
      </c>
      <c r="QG13" s="64" t="s">
        <v>122</v>
      </c>
      <c r="QH13" s="64" t="s">
        <v>122</v>
      </c>
      <c r="QI13" s="64" t="s">
        <v>122</v>
      </c>
      <c r="QJ13" s="64" t="s">
        <v>122</v>
      </c>
      <c r="QK13" s="64" t="s">
        <v>122</v>
      </c>
      <c r="QL13" s="64" t="s">
        <v>122</v>
      </c>
      <c r="QM13" s="64" t="s">
        <v>122</v>
      </c>
      <c r="QN13" s="64" t="s">
        <v>122</v>
      </c>
      <c r="QO13" s="64" t="s">
        <v>122</v>
      </c>
      <c r="QP13" s="64" t="s">
        <v>122</v>
      </c>
      <c r="QQ13" s="64" t="s">
        <v>122</v>
      </c>
      <c r="QR13" s="64" t="s">
        <v>121</v>
      </c>
      <c r="QS13" s="64" t="s">
        <v>121</v>
      </c>
      <c r="QT13" s="64" t="s">
        <v>121</v>
      </c>
      <c r="QU13" s="64" t="s">
        <v>121</v>
      </c>
      <c r="QV13" s="64" t="s">
        <v>121</v>
      </c>
      <c r="QW13" s="64" t="s">
        <v>121</v>
      </c>
      <c r="QX13" s="64" t="s">
        <v>121</v>
      </c>
      <c r="QY13" s="64" t="s">
        <v>121</v>
      </c>
      <c r="QZ13" s="64" t="s">
        <v>121</v>
      </c>
      <c r="RA13" s="64" t="s">
        <v>121</v>
      </c>
      <c r="RB13" s="64" t="s">
        <v>121</v>
      </c>
      <c r="RC13" s="64" t="s">
        <v>121</v>
      </c>
      <c r="RD13" s="64" t="s">
        <v>121</v>
      </c>
      <c r="RE13" s="64" t="s">
        <v>121</v>
      </c>
      <c r="RF13" s="64" t="s">
        <v>121</v>
      </c>
      <c r="RG13" s="64" t="s">
        <v>121</v>
      </c>
      <c r="RH13" s="64" t="s">
        <v>121</v>
      </c>
      <c r="RI13" s="64" t="s">
        <v>121</v>
      </c>
      <c r="RJ13" s="64" t="s">
        <v>121</v>
      </c>
      <c r="RK13" s="64" t="s">
        <v>121</v>
      </c>
      <c r="RL13" s="64" t="s">
        <v>121</v>
      </c>
      <c r="RM13" s="64" t="s">
        <v>121</v>
      </c>
      <c r="RN13" s="64" t="s">
        <v>121</v>
      </c>
      <c r="RO13" s="64" t="s">
        <v>121</v>
      </c>
      <c r="RP13" s="64" t="s">
        <v>121</v>
      </c>
      <c r="RQ13" s="64" t="s">
        <v>121</v>
      </c>
      <c r="RR13" s="64" t="s">
        <v>121</v>
      </c>
      <c r="RS13" s="64" t="s">
        <v>121</v>
      </c>
      <c r="RT13" s="64" t="s">
        <v>121</v>
      </c>
      <c r="RU13" s="64" t="s">
        <v>121</v>
      </c>
      <c r="RV13" s="64" t="s">
        <v>119</v>
      </c>
      <c r="RW13" s="64" t="s">
        <v>119</v>
      </c>
      <c r="RX13" s="64" t="s">
        <v>119</v>
      </c>
      <c r="RY13" s="64" t="s">
        <v>119</v>
      </c>
      <c r="RZ13" s="64" t="s">
        <v>119</v>
      </c>
      <c r="SA13" s="64" t="s">
        <v>119</v>
      </c>
      <c r="SB13" s="64" t="s">
        <v>119</v>
      </c>
      <c r="SC13" s="64" t="s">
        <v>119</v>
      </c>
      <c r="SD13" s="64" t="s">
        <v>119</v>
      </c>
      <c r="SE13" s="64" t="s">
        <v>119</v>
      </c>
      <c r="SF13" s="64" t="s">
        <v>119</v>
      </c>
      <c r="SG13" s="64" t="s">
        <v>119</v>
      </c>
      <c r="SH13" s="64" t="s">
        <v>119</v>
      </c>
      <c r="SI13" s="64" t="s">
        <v>119</v>
      </c>
      <c r="SJ13" s="64" t="s">
        <v>119</v>
      </c>
      <c r="SK13" s="64" t="s">
        <v>119</v>
      </c>
      <c r="SL13" s="64" t="s">
        <v>119</v>
      </c>
      <c r="SM13" s="64" t="s">
        <v>119</v>
      </c>
      <c r="SN13" s="64" t="s">
        <v>119</v>
      </c>
      <c r="SO13" s="64" t="s">
        <v>119</v>
      </c>
      <c r="SP13" s="64" t="s">
        <v>119</v>
      </c>
      <c r="SQ13" s="64" t="s">
        <v>119</v>
      </c>
      <c r="SR13" s="64" t="s">
        <v>119</v>
      </c>
      <c r="SS13" s="64" t="s">
        <v>119</v>
      </c>
      <c r="ST13" s="64" t="s">
        <v>119</v>
      </c>
      <c r="SU13" s="64" t="s">
        <v>119</v>
      </c>
      <c r="SV13" s="64" t="s">
        <v>119</v>
      </c>
      <c r="SW13" s="64" t="s">
        <v>119</v>
      </c>
      <c r="SX13" s="64" t="s">
        <v>119</v>
      </c>
      <c r="SY13" s="64" t="s">
        <v>119</v>
      </c>
      <c r="SZ13" s="64" t="s">
        <v>120</v>
      </c>
      <c r="TA13" s="64" t="s">
        <v>120</v>
      </c>
      <c r="TB13" s="64" t="s">
        <v>120</v>
      </c>
      <c r="TC13" s="64" t="s">
        <v>120</v>
      </c>
      <c r="TD13" s="64" t="s">
        <v>120</v>
      </c>
      <c r="TE13" s="64" t="s">
        <v>120</v>
      </c>
      <c r="TF13" s="64" t="s">
        <v>120</v>
      </c>
      <c r="TG13" s="64" t="s">
        <v>120</v>
      </c>
      <c r="TH13" s="64" t="s">
        <v>120</v>
      </c>
      <c r="TI13" s="64" t="s">
        <v>120</v>
      </c>
      <c r="TJ13" s="64" t="s">
        <v>120</v>
      </c>
      <c r="TK13" s="64" t="s">
        <v>120</v>
      </c>
      <c r="TL13" s="64" t="s">
        <v>120</v>
      </c>
      <c r="TM13" s="64" t="s">
        <v>120</v>
      </c>
      <c r="TN13" s="64" t="s">
        <v>120</v>
      </c>
      <c r="TO13" s="64" t="s">
        <v>120</v>
      </c>
      <c r="TP13" s="64" t="s">
        <v>120</v>
      </c>
      <c r="TQ13" s="64" t="s">
        <v>120</v>
      </c>
      <c r="TR13" s="64" t="s">
        <v>120</v>
      </c>
      <c r="TS13" s="64" t="s">
        <v>120</v>
      </c>
      <c r="TT13" s="64" t="s">
        <v>120</v>
      </c>
      <c r="TU13" s="64" t="s">
        <v>120</v>
      </c>
      <c r="TV13" s="64" t="s">
        <v>120</v>
      </c>
      <c r="TW13" s="64" t="s">
        <v>120</v>
      </c>
      <c r="TX13" s="64" t="s">
        <v>120</v>
      </c>
      <c r="TY13" s="64" t="s">
        <v>120</v>
      </c>
      <c r="TZ13" s="64" t="s">
        <v>120</v>
      </c>
      <c r="UA13" s="64" t="s">
        <v>120</v>
      </c>
      <c r="UB13" s="64" t="s">
        <v>120</v>
      </c>
      <c r="UC13" s="64" t="s">
        <v>120</v>
      </c>
      <c r="UD13" s="64" t="s">
        <v>132</v>
      </c>
      <c r="UE13" s="64" t="s">
        <v>132</v>
      </c>
      <c r="UF13" s="64" t="s">
        <v>132</v>
      </c>
      <c r="UG13" s="64" t="s">
        <v>132</v>
      </c>
      <c r="UH13" s="64" t="s">
        <v>132</v>
      </c>
      <c r="UI13" s="64" t="s">
        <v>132</v>
      </c>
      <c r="UJ13" s="64" t="s">
        <v>132</v>
      </c>
      <c r="UK13" s="64" t="s">
        <v>132</v>
      </c>
      <c r="UL13" s="64" t="s">
        <v>132</v>
      </c>
      <c r="UM13" s="64" t="s">
        <v>132</v>
      </c>
      <c r="UN13" s="64" t="s">
        <v>132</v>
      </c>
      <c r="UO13" s="64" t="s">
        <v>132</v>
      </c>
      <c r="UP13" s="64" t="s">
        <v>132</v>
      </c>
      <c r="UQ13" s="64" t="s">
        <v>132</v>
      </c>
      <c r="UR13" s="64" t="s">
        <v>132</v>
      </c>
      <c r="US13" s="64" t="s">
        <v>132</v>
      </c>
      <c r="UT13" s="64" t="s">
        <v>132</v>
      </c>
      <c r="UU13" s="64" t="s">
        <v>132</v>
      </c>
      <c r="UV13" s="64" t="s">
        <v>132</v>
      </c>
      <c r="UW13" s="64" t="s">
        <v>132</v>
      </c>
      <c r="UX13" s="64" t="s">
        <v>132</v>
      </c>
      <c r="UY13" s="64" t="s">
        <v>132</v>
      </c>
      <c r="UZ13" s="64" t="s">
        <v>132</v>
      </c>
      <c r="VA13" s="64" t="s">
        <v>132</v>
      </c>
      <c r="VB13" s="64" t="s">
        <v>132</v>
      </c>
      <c r="VC13" s="64" t="s">
        <v>132</v>
      </c>
      <c r="VD13" s="64" t="s">
        <v>132</v>
      </c>
      <c r="VE13" s="64" t="s">
        <v>132</v>
      </c>
      <c r="VF13" s="64" t="s">
        <v>132</v>
      </c>
      <c r="VG13" s="64" t="s">
        <v>132</v>
      </c>
      <c r="VH13" s="64" t="s">
        <v>122</v>
      </c>
      <c r="VI13" s="64" t="s">
        <v>122</v>
      </c>
      <c r="VJ13" s="64" t="s">
        <v>122</v>
      </c>
      <c r="VK13" s="64" t="s">
        <v>122</v>
      </c>
      <c r="VL13" s="64" t="s">
        <v>122</v>
      </c>
      <c r="VM13" s="64" t="s">
        <v>122</v>
      </c>
      <c r="VN13" s="64" t="s">
        <v>122</v>
      </c>
      <c r="VO13" s="64" t="s">
        <v>122</v>
      </c>
      <c r="VP13" s="64" t="s">
        <v>122</v>
      </c>
      <c r="VQ13" s="64" t="s">
        <v>122</v>
      </c>
      <c r="VR13" s="64" t="s">
        <v>122</v>
      </c>
      <c r="VS13" s="64" t="s">
        <v>122</v>
      </c>
      <c r="VT13" s="64" t="s">
        <v>122</v>
      </c>
      <c r="VU13" s="64" t="s">
        <v>122</v>
      </c>
      <c r="VV13" s="64" t="s">
        <v>122</v>
      </c>
      <c r="VW13" s="64" t="s">
        <v>122</v>
      </c>
      <c r="VX13" s="64" t="s">
        <v>122</v>
      </c>
      <c r="VY13" s="64" t="s">
        <v>122</v>
      </c>
      <c r="VZ13" s="64" t="s">
        <v>122</v>
      </c>
      <c r="WA13" s="64" t="s">
        <v>122</v>
      </c>
      <c r="WB13" s="64" t="s">
        <v>122</v>
      </c>
      <c r="WC13" s="64" t="s">
        <v>122</v>
      </c>
      <c r="WD13" s="64" t="s">
        <v>122</v>
      </c>
      <c r="WE13" s="64" t="s">
        <v>122</v>
      </c>
      <c r="WF13" s="64" t="s">
        <v>122</v>
      </c>
      <c r="WG13" s="64" t="s">
        <v>122</v>
      </c>
      <c r="WH13" s="64" t="s">
        <v>122</v>
      </c>
      <c r="WI13" s="64" t="s">
        <v>122</v>
      </c>
      <c r="WJ13" s="64" t="s">
        <v>122</v>
      </c>
      <c r="WK13" s="64" t="s">
        <v>122</v>
      </c>
      <c r="WL13" s="64" t="s">
        <v>121</v>
      </c>
      <c r="WM13" s="64" t="s">
        <v>121</v>
      </c>
      <c r="WN13" s="64" t="s">
        <v>121</v>
      </c>
      <c r="WO13" s="64" t="s">
        <v>121</v>
      </c>
      <c r="WP13" s="64" t="s">
        <v>121</v>
      </c>
      <c r="WQ13" s="64" t="s">
        <v>121</v>
      </c>
      <c r="WR13" s="64" t="s">
        <v>121</v>
      </c>
      <c r="WS13" s="64" t="s">
        <v>121</v>
      </c>
      <c r="WT13" s="64" t="s">
        <v>121</v>
      </c>
      <c r="WU13" s="64" t="s">
        <v>121</v>
      </c>
      <c r="WV13" s="64" t="s">
        <v>121</v>
      </c>
      <c r="WW13" s="64" t="s">
        <v>121</v>
      </c>
      <c r="WX13" s="64" t="s">
        <v>121</v>
      </c>
      <c r="WY13" s="64" t="s">
        <v>121</v>
      </c>
      <c r="WZ13" s="64" t="s">
        <v>121</v>
      </c>
      <c r="XA13" s="64" t="s">
        <v>121</v>
      </c>
      <c r="XB13" s="64" t="s">
        <v>121</v>
      </c>
      <c r="XC13" s="64" t="s">
        <v>121</v>
      </c>
      <c r="XD13" s="64" t="s">
        <v>121</v>
      </c>
      <c r="XE13" s="64" t="s">
        <v>121</v>
      </c>
      <c r="XF13" s="64" t="s">
        <v>121</v>
      </c>
      <c r="XG13" s="64" t="s">
        <v>121</v>
      </c>
      <c r="XH13" s="64" t="s">
        <v>121</v>
      </c>
      <c r="XI13" s="64" t="s">
        <v>121</v>
      </c>
      <c r="XJ13" s="64" t="s">
        <v>121</v>
      </c>
      <c r="XK13" s="64" t="s">
        <v>121</v>
      </c>
      <c r="XL13" s="64" t="s">
        <v>121</v>
      </c>
      <c r="XM13" s="64" t="s">
        <v>121</v>
      </c>
      <c r="XN13" s="64" t="s">
        <v>121</v>
      </c>
      <c r="XO13" s="64" t="s">
        <v>121</v>
      </c>
      <c r="XP13" s="64" t="s">
        <v>119</v>
      </c>
      <c r="XQ13" s="64" t="s">
        <v>119</v>
      </c>
      <c r="XR13" s="64" t="s">
        <v>119</v>
      </c>
      <c r="XS13" s="64" t="s">
        <v>119</v>
      </c>
      <c r="XT13" s="64" t="s">
        <v>119</v>
      </c>
      <c r="XU13" s="64" t="s">
        <v>119</v>
      </c>
      <c r="XV13" s="64" t="s">
        <v>119</v>
      </c>
      <c r="XW13" s="64" t="s">
        <v>119</v>
      </c>
      <c r="XX13" s="64" t="s">
        <v>119</v>
      </c>
      <c r="XY13" s="64" t="s">
        <v>119</v>
      </c>
      <c r="XZ13" s="64" t="s">
        <v>119</v>
      </c>
      <c r="YA13" s="64" t="s">
        <v>119</v>
      </c>
      <c r="YB13" s="64" t="s">
        <v>119</v>
      </c>
      <c r="YC13" s="64" t="s">
        <v>119</v>
      </c>
      <c r="YD13" s="64" t="s">
        <v>119</v>
      </c>
      <c r="YE13" s="64" t="s">
        <v>119</v>
      </c>
      <c r="YF13" s="64" t="s">
        <v>119</v>
      </c>
      <c r="YG13" s="64" t="s">
        <v>119</v>
      </c>
      <c r="YH13" s="64" t="s">
        <v>119</v>
      </c>
      <c r="YI13" s="64" t="s">
        <v>119</v>
      </c>
      <c r="YJ13" s="64" t="s">
        <v>119</v>
      </c>
      <c r="YK13" s="64" t="s">
        <v>119</v>
      </c>
      <c r="YL13" s="64" t="s">
        <v>119</v>
      </c>
      <c r="YM13" s="64" t="s">
        <v>119</v>
      </c>
      <c r="YN13" s="64" t="s">
        <v>119</v>
      </c>
      <c r="YO13" s="64" t="s">
        <v>119</v>
      </c>
      <c r="YP13" s="64" t="s">
        <v>119</v>
      </c>
      <c r="YQ13" s="64" t="s">
        <v>119</v>
      </c>
      <c r="YR13" s="64" t="s">
        <v>119</v>
      </c>
      <c r="YS13" s="64" t="s">
        <v>119</v>
      </c>
      <c r="YT13" s="64" t="s">
        <v>120</v>
      </c>
      <c r="YU13" s="64" t="s">
        <v>120</v>
      </c>
      <c r="YV13" s="64" t="s">
        <v>120</v>
      </c>
      <c r="YW13" s="64" t="s">
        <v>120</v>
      </c>
      <c r="YX13" s="64" t="s">
        <v>120</v>
      </c>
      <c r="YY13" s="64" t="s">
        <v>120</v>
      </c>
      <c r="YZ13" s="64" t="s">
        <v>120</v>
      </c>
      <c r="ZA13" s="64" t="s">
        <v>120</v>
      </c>
      <c r="ZB13" s="64" t="s">
        <v>120</v>
      </c>
      <c r="ZC13" s="64" t="s">
        <v>120</v>
      </c>
      <c r="ZD13" s="64" t="s">
        <v>120</v>
      </c>
      <c r="ZE13" s="64" t="s">
        <v>120</v>
      </c>
      <c r="ZF13" s="64" t="s">
        <v>120</v>
      </c>
      <c r="ZG13" s="64" t="s">
        <v>120</v>
      </c>
      <c r="ZH13" s="64" t="s">
        <v>120</v>
      </c>
      <c r="ZI13" s="64" t="s">
        <v>120</v>
      </c>
      <c r="ZJ13" s="64" t="s">
        <v>120</v>
      </c>
      <c r="ZK13" s="64" t="s">
        <v>120</v>
      </c>
      <c r="ZL13" s="64" t="s">
        <v>120</v>
      </c>
      <c r="ZM13" s="64" t="s">
        <v>120</v>
      </c>
      <c r="ZN13" s="64" t="s">
        <v>120</v>
      </c>
      <c r="ZO13" s="64" t="s">
        <v>120</v>
      </c>
      <c r="ZP13" s="64" t="s">
        <v>120</v>
      </c>
      <c r="ZQ13" s="64" t="s">
        <v>120</v>
      </c>
      <c r="ZR13" s="64" t="s">
        <v>120</v>
      </c>
      <c r="ZS13" s="64" t="s">
        <v>120</v>
      </c>
      <c r="ZT13" s="64" t="s">
        <v>120</v>
      </c>
      <c r="ZU13" s="64" t="s">
        <v>120</v>
      </c>
      <c r="ZV13" s="64" t="s">
        <v>120</v>
      </c>
      <c r="ZW13" s="64" t="s">
        <v>120</v>
      </c>
      <c r="ZX13" s="64" t="s">
        <v>132</v>
      </c>
      <c r="ZY13" s="64" t="s">
        <v>132</v>
      </c>
      <c r="ZZ13" s="64" t="s">
        <v>132</v>
      </c>
      <c r="AAA13" s="64" t="s">
        <v>132</v>
      </c>
      <c r="AAB13" s="64" t="s">
        <v>132</v>
      </c>
      <c r="AAC13" s="64" t="s">
        <v>132</v>
      </c>
      <c r="AAD13" s="64" t="s">
        <v>132</v>
      </c>
      <c r="AAE13" s="64" t="s">
        <v>132</v>
      </c>
      <c r="AAF13" s="64" t="s">
        <v>132</v>
      </c>
      <c r="AAG13" s="64" t="s">
        <v>132</v>
      </c>
      <c r="AAH13" s="64" t="s">
        <v>132</v>
      </c>
      <c r="AAI13" s="64" t="s">
        <v>132</v>
      </c>
      <c r="AAJ13" s="64" t="s">
        <v>132</v>
      </c>
      <c r="AAK13" s="64" t="s">
        <v>132</v>
      </c>
      <c r="AAL13" s="64" t="s">
        <v>132</v>
      </c>
      <c r="AAM13" s="64" t="s">
        <v>132</v>
      </c>
      <c r="AAN13" s="64" t="s">
        <v>132</v>
      </c>
      <c r="AAO13" s="64" t="s">
        <v>132</v>
      </c>
      <c r="AAP13" s="64" t="s">
        <v>132</v>
      </c>
      <c r="AAQ13" s="64" t="s">
        <v>132</v>
      </c>
      <c r="AAR13" s="64" t="s">
        <v>132</v>
      </c>
      <c r="AAS13" s="64" t="s">
        <v>132</v>
      </c>
      <c r="AAT13" s="64" t="s">
        <v>132</v>
      </c>
      <c r="AAU13" s="64" t="s">
        <v>132</v>
      </c>
      <c r="AAV13" s="64" t="s">
        <v>132</v>
      </c>
      <c r="AAW13" s="64" t="s">
        <v>132</v>
      </c>
      <c r="AAX13" s="64" t="s">
        <v>132</v>
      </c>
      <c r="AAY13" s="64" t="s">
        <v>132</v>
      </c>
      <c r="AAZ13" s="64" t="s">
        <v>132</v>
      </c>
      <c r="ABA13" s="64" t="s">
        <v>132</v>
      </c>
      <c r="ABB13" s="64" t="s">
        <v>122</v>
      </c>
      <c r="ABC13" s="64" t="s">
        <v>122</v>
      </c>
      <c r="ABD13" s="64" t="s">
        <v>122</v>
      </c>
      <c r="ABE13" s="64" t="s">
        <v>122</v>
      </c>
      <c r="ABF13" s="64" t="s">
        <v>122</v>
      </c>
      <c r="ABG13" s="64" t="s">
        <v>122</v>
      </c>
      <c r="ABH13" s="64" t="s">
        <v>122</v>
      </c>
      <c r="ABI13" s="64" t="s">
        <v>122</v>
      </c>
      <c r="ABJ13" s="64" t="s">
        <v>122</v>
      </c>
      <c r="ABK13" s="64" t="s">
        <v>122</v>
      </c>
      <c r="ABL13" s="64" t="s">
        <v>122</v>
      </c>
      <c r="ABM13" s="64" t="s">
        <v>122</v>
      </c>
      <c r="ABN13" s="64" t="s">
        <v>122</v>
      </c>
      <c r="ABO13" s="64" t="s">
        <v>122</v>
      </c>
      <c r="ABP13" s="64" t="s">
        <v>122</v>
      </c>
      <c r="ABQ13" s="64" t="s">
        <v>122</v>
      </c>
      <c r="ABR13" s="64" t="s">
        <v>122</v>
      </c>
      <c r="ABS13" s="64" t="s">
        <v>122</v>
      </c>
      <c r="ABT13" s="64" t="s">
        <v>122</v>
      </c>
      <c r="ABU13" s="64" t="s">
        <v>122</v>
      </c>
      <c r="ABV13" s="64" t="s">
        <v>122</v>
      </c>
      <c r="ABW13" s="64" t="s">
        <v>122</v>
      </c>
      <c r="ABX13" s="64" t="s">
        <v>122</v>
      </c>
      <c r="ABY13" s="64" t="s">
        <v>122</v>
      </c>
      <c r="ABZ13" s="64" t="s">
        <v>122</v>
      </c>
      <c r="ACA13" s="64" t="s">
        <v>122</v>
      </c>
      <c r="ACB13" s="64" t="s">
        <v>122</v>
      </c>
      <c r="ACC13" s="64" t="s">
        <v>122</v>
      </c>
      <c r="ACD13" s="64" t="s">
        <v>122</v>
      </c>
      <c r="ACE13" s="64" t="s">
        <v>122</v>
      </c>
      <c r="ACF13" s="64" t="s">
        <v>121</v>
      </c>
      <c r="ACG13" s="64" t="s">
        <v>121</v>
      </c>
      <c r="ACH13" s="64" t="s">
        <v>121</v>
      </c>
      <c r="ACI13" s="64" t="s">
        <v>121</v>
      </c>
      <c r="ACJ13" s="64" t="s">
        <v>121</v>
      </c>
      <c r="ACK13" s="64" t="s">
        <v>121</v>
      </c>
      <c r="ACL13" s="64" t="s">
        <v>121</v>
      </c>
      <c r="ACM13" s="64" t="s">
        <v>121</v>
      </c>
      <c r="ACN13" s="64" t="s">
        <v>121</v>
      </c>
      <c r="ACO13" s="64" t="s">
        <v>121</v>
      </c>
      <c r="ACP13" s="64" t="s">
        <v>121</v>
      </c>
      <c r="ACQ13" s="64" t="s">
        <v>121</v>
      </c>
      <c r="ACR13" s="64" t="s">
        <v>121</v>
      </c>
      <c r="ACS13" s="64" t="s">
        <v>121</v>
      </c>
      <c r="ACT13" s="64" t="s">
        <v>121</v>
      </c>
      <c r="ACU13" s="64" t="s">
        <v>121</v>
      </c>
      <c r="ACV13" s="64" t="s">
        <v>121</v>
      </c>
      <c r="ACW13" s="64" t="s">
        <v>121</v>
      </c>
      <c r="ACX13" s="64" t="s">
        <v>121</v>
      </c>
      <c r="ACY13" s="64" t="s">
        <v>121</v>
      </c>
      <c r="ACZ13" s="64" t="s">
        <v>121</v>
      </c>
      <c r="ADA13" s="64" t="s">
        <v>121</v>
      </c>
      <c r="ADB13" s="64" t="s">
        <v>121</v>
      </c>
      <c r="ADC13" s="64" t="s">
        <v>121</v>
      </c>
      <c r="ADD13" s="64" t="s">
        <v>121</v>
      </c>
      <c r="ADE13" s="64" t="s">
        <v>121</v>
      </c>
      <c r="ADF13" s="64" t="s">
        <v>121</v>
      </c>
      <c r="ADG13" s="64" t="s">
        <v>121</v>
      </c>
      <c r="ADH13" s="64" t="s">
        <v>121</v>
      </c>
      <c r="ADI13" s="64" t="s">
        <v>121</v>
      </c>
      <c r="ADJ13" s="64" t="s">
        <v>119</v>
      </c>
      <c r="ADK13" s="64" t="s">
        <v>119</v>
      </c>
      <c r="ADL13" s="64" t="s">
        <v>119</v>
      </c>
      <c r="ADM13" s="64" t="s">
        <v>119</v>
      </c>
      <c r="ADN13" s="64" t="s">
        <v>119</v>
      </c>
      <c r="ADO13" s="64" t="s">
        <v>119</v>
      </c>
      <c r="ADP13" s="64" t="s">
        <v>119</v>
      </c>
      <c r="ADQ13" s="64" t="s">
        <v>119</v>
      </c>
      <c r="ADR13" s="64" t="s">
        <v>119</v>
      </c>
      <c r="ADS13" s="64" t="s">
        <v>119</v>
      </c>
      <c r="ADT13" s="64" t="s">
        <v>119</v>
      </c>
      <c r="ADU13" s="64" t="s">
        <v>119</v>
      </c>
      <c r="ADV13" s="64" t="s">
        <v>119</v>
      </c>
      <c r="ADW13" s="64" t="s">
        <v>119</v>
      </c>
      <c r="ADX13" s="64" t="s">
        <v>119</v>
      </c>
      <c r="ADY13" s="64" t="s">
        <v>119</v>
      </c>
      <c r="ADZ13" s="64" t="s">
        <v>119</v>
      </c>
      <c r="AEA13" s="64" t="s">
        <v>119</v>
      </c>
      <c r="AEB13" s="64" t="s">
        <v>119</v>
      </c>
      <c r="AEC13" s="64" t="s">
        <v>119</v>
      </c>
      <c r="AED13" s="64" t="s">
        <v>119</v>
      </c>
      <c r="AEE13" s="64" t="s">
        <v>119</v>
      </c>
      <c r="AEF13" s="64" t="s">
        <v>119</v>
      </c>
      <c r="AEG13" s="64" t="s">
        <v>119</v>
      </c>
      <c r="AEH13" s="64" t="s">
        <v>119</v>
      </c>
      <c r="AEI13" s="64" t="s">
        <v>119</v>
      </c>
      <c r="AEJ13" s="64" t="s">
        <v>119</v>
      </c>
      <c r="AEK13" s="64" t="s">
        <v>119</v>
      </c>
      <c r="AEL13" s="64" t="s">
        <v>119</v>
      </c>
      <c r="AEM13" s="64" t="s">
        <v>119</v>
      </c>
      <c r="AEN13" s="64" t="s">
        <v>120</v>
      </c>
      <c r="AEO13" s="64" t="s">
        <v>120</v>
      </c>
      <c r="AEP13" s="64" t="s">
        <v>120</v>
      </c>
      <c r="AEQ13" s="64" t="s">
        <v>120</v>
      </c>
      <c r="AER13" s="64" t="s">
        <v>120</v>
      </c>
      <c r="AES13" s="64" t="s">
        <v>120</v>
      </c>
      <c r="AET13" s="64" t="s">
        <v>120</v>
      </c>
      <c r="AEU13" s="64" t="s">
        <v>120</v>
      </c>
      <c r="AEV13" s="64" t="s">
        <v>120</v>
      </c>
      <c r="AEW13" s="64" t="s">
        <v>120</v>
      </c>
      <c r="AEX13" s="64" t="s">
        <v>120</v>
      </c>
      <c r="AEY13" s="64" t="s">
        <v>120</v>
      </c>
      <c r="AEZ13" s="64" t="s">
        <v>120</v>
      </c>
      <c r="AFA13" s="64" t="s">
        <v>120</v>
      </c>
      <c r="AFB13" s="64" t="s">
        <v>120</v>
      </c>
      <c r="AFC13" s="64" t="s">
        <v>120</v>
      </c>
      <c r="AFD13" s="64" t="s">
        <v>120</v>
      </c>
      <c r="AFE13" s="64" t="s">
        <v>120</v>
      </c>
      <c r="AFF13" s="64" t="s">
        <v>120</v>
      </c>
      <c r="AFG13" s="64" t="s">
        <v>120</v>
      </c>
      <c r="AFH13" s="64" t="s">
        <v>120</v>
      </c>
      <c r="AFI13" s="64" t="s">
        <v>120</v>
      </c>
      <c r="AFJ13" s="64" t="s">
        <v>120</v>
      </c>
      <c r="AFK13" s="64" t="s">
        <v>120</v>
      </c>
      <c r="AFL13" s="64" t="s">
        <v>120</v>
      </c>
      <c r="AFM13" s="64" t="s">
        <v>120</v>
      </c>
      <c r="AFN13" s="64" t="s">
        <v>120</v>
      </c>
      <c r="AFO13" s="64" t="s">
        <v>120</v>
      </c>
      <c r="AFP13" s="64" t="s">
        <v>120</v>
      </c>
      <c r="AFQ13" s="64" t="s">
        <v>120</v>
      </c>
      <c r="AFR13" s="64" t="s">
        <v>132</v>
      </c>
      <c r="AFS13" s="64" t="s">
        <v>132</v>
      </c>
      <c r="AFT13" s="64" t="s">
        <v>132</v>
      </c>
      <c r="AFU13" s="64" t="s">
        <v>132</v>
      </c>
      <c r="AFV13" s="64" t="s">
        <v>132</v>
      </c>
      <c r="AFW13" s="64" t="s">
        <v>132</v>
      </c>
      <c r="AFX13" s="64" t="s">
        <v>132</v>
      </c>
      <c r="AFY13" s="64" t="s">
        <v>132</v>
      </c>
      <c r="AFZ13" s="64" t="s">
        <v>132</v>
      </c>
      <c r="AGA13" s="64" t="s">
        <v>132</v>
      </c>
      <c r="AGB13" s="64" t="s">
        <v>132</v>
      </c>
      <c r="AGC13" s="64" t="s">
        <v>132</v>
      </c>
      <c r="AGD13" s="64" t="s">
        <v>132</v>
      </c>
      <c r="AGE13" s="64" t="s">
        <v>132</v>
      </c>
      <c r="AGF13" s="64" t="s">
        <v>132</v>
      </c>
      <c r="AGG13" s="64" t="s">
        <v>132</v>
      </c>
      <c r="AGH13" s="64" t="s">
        <v>132</v>
      </c>
      <c r="AGI13" s="64" t="s">
        <v>132</v>
      </c>
      <c r="AGJ13" s="64" t="s">
        <v>132</v>
      </c>
      <c r="AGK13" s="64" t="s">
        <v>132</v>
      </c>
      <c r="AGL13" s="64" t="s">
        <v>132</v>
      </c>
      <c r="AGM13" s="64" t="s">
        <v>132</v>
      </c>
      <c r="AGN13" s="64" t="s">
        <v>132</v>
      </c>
      <c r="AGO13" s="64" t="s">
        <v>132</v>
      </c>
      <c r="AGP13" s="64" t="s">
        <v>132</v>
      </c>
      <c r="AGQ13" s="64" t="s">
        <v>132</v>
      </c>
      <c r="AGR13" s="64" t="s">
        <v>132</v>
      </c>
      <c r="AGS13" s="64" t="s">
        <v>132</v>
      </c>
      <c r="AGT13" s="64" t="s">
        <v>132</v>
      </c>
      <c r="AGU13" s="64" t="s">
        <v>132</v>
      </c>
      <c r="AGV13" s="64" t="s">
        <v>122</v>
      </c>
      <c r="AGW13" s="64" t="s">
        <v>122</v>
      </c>
      <c r="AGX13" s="64" t="s">
        <v>122</v>
      </c>
      <c r="AGY13" s="64" t="s">
        <v>122</v>
      </c>
      <c r="AGZ13" s="64" t="s">
        <v>122</v>
      </c>
      <c r="AHA13" s="64" t="s">
        <v>122</v>
      </c>
      <c r="AHB13" s="64" t="s">
        <v>122</v>
      </c>
      <c r="AHC13" s="64" t="s">
        <v>122</v>
      </c>
      <c r="AHD13" s="64" t="s">
        <v>122</v>
      </c>
      <c r="AHE13" s="64" t="s">
        <v>122</v>
      </c>
      <c r="AHF13" s="64" t="s">
        <v>122</v>
      </c>
      <c r="AHG13" s="64" t="s">
        <v>122</v>
      </c>
      <c r="AHH13" s="64" t="s">
        <v>122</v>
      </c>
      <c r="AHI13" s="64" t="s">
        <v>122</v>
      </c>
      <c r="AHJ13" s="64" t="s">
        <v>122</v>
      </c>
      <c r="AHK13" s="64" t="s">
        <v>122</v>
      </c>
      <c r="AHL13" s="64" t="s">
        <v>122</v>
      </c>
      <c r="AHM13" s="64" t="s">
        <v>122</v>
      </c>
      <c r="AHN13" s="64" t="s">
        <v>122</v>
      </c>
      <c r="AHO13" s="64" t="s">
        <v>122</v>
      </c>
      <c r="AHP13" s="64" t="s">
        <v>122</v>
      </c>
      <c r="AHQ13" s="64" t="s">
        <v>122</v>
      </c>
      <c r="AHR13" s="64" t="s">
        <v>122</v>
      </c>
      <c r="AHS13" s="64" t="s">
        <v>122</v>
      </c>
      <c r="AHT13" s="64" t="s">
        <v>122</v>
      </c>
      <c r="AHU13" s="64" t="s">
        <v>122</v>
      </c>
      <c r="AHV13" s="64" t="s">
        <v>122</v>
      </c>
      <c r="AHW13" s="64" t="s">
        <v>122</v>
      </c>
      <c r="AHX13" s="64" t="s">
        <v>122</v>
      </c>
      <c r="AHY13" s="64" t="s">
        <v>122</v>
      </c>
      <c r="AHZ13" s="64" t="s">
        <v>121</v>
      </c>
      <c r="AIA13" s="64" t="s">
        <v>121</v>
      </c>
      <c r="AIB13" s="64" t="s">
        <v>121</v>
      </c>
      <c r="AIC13" s="64" t="s">
        <v>121</v>
      </c>
      <c r="AID13" s="64" t="s">
        <v>121</v>
      </c>
      <c r="AIE13" s="64" t="s">
        <v>121</v>
      </c>
      <c r="AIF13" s="64" t="s">
        <v>121</v>
      </c>
      <c r="AIG13" s="64" t="s">
        <v>121</v>
      </c>
      <c r="AIH13" s="64" t="s">
        <v>121</v>
      </c>
      <c r="AII13" s="64" t="s">
        <v>121</v>
      </c>
      <c r="AIJ13" s="64" t="s">
        <v>121</v>
      </c>
      <c r="AIK13" s="64" t="s">
        <v>121</v>
      </c>
      <c r="AIL13" s="64" t="s">
        <v>121</v>
      </c>
      <c r="AIM13" s="64" t="s">
        <v>121</v>
      </c>
      <c r="AIN13" s="64" t="s">
        <v>121</v>
      </c>
      <c r="AIO13" s="64" t="s">
        <v>121</v>
      </c>
      <c r="AIP13" s="64" t="s">
        <v>121</v>
      </c>
      <c r="AIQ13" s="64" t="s">
        <v>121</v>
      </c>
      <c r="AIR13" s="64" t="s">
        <v>121</v>
      </c>
      <c r="AIS13" s="64" t="s">
        <v>121</v>
      </c>
      <c r="AIT13" s="64" t="s">
        <v>121</v>
      </c>
      <c r="AIU13" s="64" t="s">
        <v>121</v>
      </c>
      <c r="AIV13" s="64" t="s">
        <v>121</v>
      </c>
      <c r="AIW13" s="64" t="s">
        <v>121</v>
      </c>
      <c r="AIX13" s="64" t="s">
        <v>121</v>
      </c>
      <c r="AIY13" s="64" t="s">
        <v>121</v>
      </c>
      <c r="AIZ13" s="64" t="s">
        <v>121</v>
      </c>
      <c r="AJA13" s="64" t="s">
        <v>121</v>
      </c>
      <c r="AJB13" s="64" t="s">
        <v>121</v>
      </c>
      <c r="AJC13" s="64" t="s">
        <v>121</v>
      </c>
      <c r="AJD13" s="64" t="s">
        <v>119</v>
      </c>
      <c r="AJE13" s="64" t="s">
        <v>119</v>
      </c>
      <c r="AJF13" s="64" t="s">
        <v>119</v>
      </c>
      <c r="AJG13" s="64" t="s">
        <v>119</v>
      </c>
      <c r="AJH13" s="64" t="s">
        <v>119</v>
      </c>
      <c r="AJI13" s="64" t="s">
        <v>119</v>
      </c>
      <c r="AJJ13" s="64" t="s">
        <v>119</v>
      </c>
      <c r="AJK13" s="64" t="s">
        <v>119</v>
      </c>
      <c r="AJL13" s="64" t="s">
        <v>119</v>
      </c>
      <c r="AJM13" s="64" t="s">
        <v>119</v>
      </c>
      <c r="AJN13" s="64" t="s">
        <v>119</v>
      </c>
      <c r="AJO13" s="64" t="s">
        <v>119</v>
      </c>
      <c r="AJP13" s="64" t="s">
        <v>119</v>
      </c>
      <c r="AJQ13" s="64" t="s">
        <v>119</v>
      </c>
      <c r="AJR13" s="64" t="s">
        <v>119</v>
      </c>
      <c r="AJS13" s="64" t="s">
        <v>119</v>
      </c>
      <c r="AJT13" s="64" t="s">
        <v>119</v>
      </c>
      <c r="AJU13" s="64" t="s">
        <v>119</v>
      </c>
      <c r="AJV13" s="64" t="s">
        <v>119</v>
      </c>
      <c r="AJW13" s="64" t="s">
        <v>119</v>
      </c>
      <c r="AJX13" s="64" t="s">
        <v>119</v>
      </c>
      <c r="AJY13" s="64" t="s">
        <v>119</v>
      </c>
      <c r="AJZ13" s="64" t="s">
        <v>119</v>
      </c>
      <c r="AKA13" s="64" t="s">
        <v>119</v>
      </c>
      <c r="AKB13" s="64" t="s">
        <v>119</v>
      </c>
      <c r="AKC13" s="64" t="s">
        <v>119</v>
      </c>
      <c r="AKD13" s="64" t="s">
        <v>119</v>
      </c>
      <c r="AKE13" s="64" t="s">
        <v>119</v>
      </c>
      <c r="AKF13" s="64" t="s">
        <v>119</v>
      </c>
      <c r="AKG13" s="64" t="s">
        <v>119</v>
      </c>
      <c r="AKH13" s="64" t="s">
        <v>120</v>
      </c>
      <c r="AKI13" s="64" t="s">
        <v>120</v>
      </c>
      <c r="AKJ13" s="64" t="s">
        <v>120</v>
      </c>
      <c r="AKK13" s="64" t="s">
        <v>120</v>
      </c>
      <c r="AKL13" s="64" t="s">
        <v>120</v>
      </c>
      <c r="AKM13" s="64" t="s">
        <v>120</v>
      </c>
      <c r="AKN13" s="64" t="s">
        <v>120</v>
      </c>
      <c r="AKO13" s="64" t="s">
        <v>120</v>
      </c>
      <c r="AKP13" s="64" t="s">
        <v>120</v>
      </c>
      <c r="AKQ13" s="64" t="s">
        <v>120</v>
      </c>
      <c r="AKR13" s="64" t="s">
        <v>120</v>
      </c>
      <c r="AKS13" s="64" t="s">
        <v>120</v>
      </c>
      <c r="AKT13" s="64" t="s">
        <v>120</v>
      </c>
      <c r="AKU13" s="64" t="s">
        <v>120</v>
      </c>
      <c r="AKV13" s="64" t="s">
        <v>120</v>
      </c>
      <c r="AKW13" s="64" t="s">
        <v>120</v>
      </c>
      <c r="AKX13" s="64" t="s">
        <v>120</v>
      </c>
      <c r="AKY13" s="64" t="s">
        <v>120</v>
      </c>
      <c r="AKZ13" s="64" t="s">
        <v>120</v>
      </c>
      <c r="ALA13" s="64" t="s">
        <v>120</v>
      </c>
      <c r="ALB13" s="64" t="s">
        <v>120</v>
      </c>
      <c r="ALC13" s="64" t="s">
        <v>120</v>
      </c>
      <c r="ALD13" s="64" t="s">
        <v>120</v>
      </c>
      <c r="ALE13" s="64" t="s">
        <v>120</v>
      </c>
      <c r="ALF13" s="64" t="s">
        <v>120</v>
      </c>
      <c r="ALG13" s="64" t="s">
        <v>120</v>
      </c>
      <c r="ALH13" s="64" t="s">
        <v>120</v>
      </c>
      <c r="ALI13" s="64" t="s">
        <v>120</v>
      </c>
      <c r="ALJ13" s="64" t="s">
        <v>120</v>
      </c>
      <c r="ALK13" s="64" t="s">
        <v>120</v>
      </c>
      <c r="ALL13" s="64" t="s">
        <v>132</v>
      </c>
      <c r="ALM13" s="64" t="s">
        <v>132</v>
      </c>
      <c r="ALN13" s="64" t="s">
        <v>132</v>
      </c>
      <c r="ALO13" s="64" t="s">
        <v>132</v>
      </c>
      <c r="ALP13" s="64" t="s">
        <v>132</v>
      </c>
      <c r="ALQ13" s="64" t="s">
        <v>132</v>
      </c>
      <c r="ALR13" s="64" t="s">
        <v>132</v>
      </c>
      <c r="ALS13" s="64" t="s">
        <v>132</v>
      </c>
      <c r="ALT13" s="64" t="s">
        <v>132</v>
      </c>
      <c r="ALU13" s="64" t="s">
        <v>132</v>
      </c>
      <c r="ALV13" s="64" t="s">
        <v>132</v>
      </c>
      <c r="ALW13" s="64" t="s">
        <v>132</v>
      </c>
      <c r="ALX13" s="64" t="s">
        <v>132</v>
      </c>
      <c r="ALY13" s="64" t="s">
        <v>132</v>
      </c>
      <c r="ALZ13" s="64" t="s">
        <v>132</v>
      </c>
      <c r="AMA13" s="64" t="s">
        <v>132</v>
      </c>
      <c r="AMB13" s="64" t="s">
        <v>132</v>
      </c>
      <c r="AMC13" s="64" t="s">
        <v>132</v>
      </c>
      <c r="AMD13" s="64" t="s">
        <v>132</v>
      </c>
      <c r="AME13" s="64" t="s">
        <v>132</v>
      </c>
      <c r="AMF13" s="64" t="s">
        <v>132</v>
      </c>
      <c r="AMG13" s="64" t="s">
        <v>132</v>
      </c>
      <c r="AMH13" s="64" t="s">
        <v>132</v>
      </c>
      <c r="AMI13" s="64" t="s">
        <v>132</v>
      </c>
      <c r="AMJ13" s="64" t="s">
        <v>132</v>
      </c>
      <c r="AMK13" s="64" t="s">
        <v>132</v>
      </c>
      <c r="AML13" s="64" t="s">
        <v>132</v>
      </c>
      <c r="AMM13" s="64" t="s">
        <v>132</v>
      </c>
      <c r="AMN13" s="64" t="s">
        <v>132</v>
      </c>
      <c r="AMO13" s="64" t="s">
        <v>132</v>
      </c>
      <c r="AMP13" s="64" t="s">
        <v>122</v>
      </c>
      <c r="AMQ13" s="64" t="s">
        <v>122</v>
      </c>
      <c r="AMR13" s="64" t="s">
        <v>122</v>
      </c>
      <c r="AMS13" s="64" t="s">
        <v>122</v>
      </c>
      <c r="AMT13" s="64" t="s">
        <v>122</v>
      </c>
      <c r="AMU13" s="64" t="s">
        <v>122</v>
      </c>
      <c r="AMV13" s="64" t="s">
        <v>122</v>
      </c>
      <c r="AMW13" s="64" t="s">
        <v>122</v>
      </c>
      <c r="AMX13" s="64" t="s">
        <v>122</v>
      </c>
      <c r="AMY13" s="64" t="s">
        <v>122</v>
      </c>
      <c r="AMZ13" s="64" t="s">
        <v>122</v>
      </c>
      <c r="ANA13" s="64" t="s">
        <v>122</v>
      </c>
      <c r="ANB13" s="64" t="s">
        <v>122</v>
      </c>
      <c r="ANC13" s="64" t="s">
        <v>122</v>
      </c>
      <c r="AND13" s="64" t="s">
        <v>122</v>
      </c>
      <c r="ANE13" s="64" t="s">
        <v>122</v>
      </c>
      <c r="ANF13" s="64" t="s">
        <v>122</v>
      </c>
      <c r="ANG13" s="64" t="s">
        <v>122</v>
      </c>
      <c r="ANH13" s="64" t="s">
        <v>122</v>
      </c>
      <c r="ANI13" s="64" t="s">
        <v>122</v>
      </c>
      <c r="ANJ13" s="64" t="s">
        <v>122</v>
      </c>
      <c r="ANK13" s="64" t="s">
        <v>122</v>
      </c>
      <c r="ANL13" s="64" t="s">
        <v>122</v>
      </c>
      <c r="ANM13" s="64" t="s">
        <v>122</v>
      </c>
      <c r="ANN13" s="64" t="s">
        <v>122</v>
      </c>
      <c r="ANO13" s="64" t="s">
        <v>122</v>
      </c>
      <c r="ANP13" s="64" t="s">
        <v>122</v>
      </c>
      <c r="ANQ13" s="64" t="s">
        <v>122</v>
      </c>
      <c r="ANR13" s="64" t="s">
        <v>122</v>
      </c>
      <c r="ANS13" s="64" t="s">
        <v>122</v>
      </c>
      <c r="ANT13" s="64" t="s">
        <v>121</v>
      </c>
      <c r="ANU13" s="64" t="s">
        <v>121</v>
      </c>
      <c r="ANV13" s="64" t="s">
        <v>121</v>
      </c>
      <c r="ANW13" s="64" t="s">
        <v>121</v>
      </c>
      <c r="ANX13" s="64" t="s">
        <v>121</v>
      </c>
      <c r="ANY13" s="64" t="s">
        <v>121</v>
      </c>
      <c r="ANZ13" s="64" t="s">
        <v>121</v>
      </c>
      <c r="AOA13" s="64" t="s">
        <v>121</v>
      </c>
      <c r="AOB13" s="64" t="s">
        <v>121</v>
      </c>
      <c r="AOC13" s="64" t="s">
        <v>121</v>
      </c>
      <c r="AOD13" s="64" t="s">
        <v>121</v>
      </c>
      <c r="AOE13" s="64" t="s">
        <v>121</v>
      </c>
      <c r="AOF13" s="64" t="s">
        <v>121</v>
      </c>
      <c r="AOG13" s="64" t="s">
        <v>121</v>
      </c>
      <c r="AOH13" s="64" t="s">
        <v>121</v>
      </c>
      <c r="AOI13" s="64" t="s">
        <v>121</v>
      </c>
      <c r="AOJ13" s="64" t="s">
        <v>121</v>
      </c>
      <c r="AOK13" s="64" t="s">
        <v>121</v>
      </c>
      <c r="AOL13" s="64" t="s">
        <v>121</v>
      </c>
      <c r="AOM13" s="64" t="s">
        <v>121</v>
      </c>
      <c r="AON13" s="64" t="s">
        <v>121</v>
      </c>
      <c r="AOO13" s="64" t="s">
        <v>121</v>
      </c>
      <c r="AOP13" s="64" t="s">
        <v>121</v>
      </c>
      <c r="AOQ13" s="64" t="s">
        <v>121</v>
      </c>
      <c r="AOR13" s="64" t="s">
        <v>121</v>
      </c>
      <c r="AOS13" s="64" t="s">
        <v>121</v>
      </c>
      <c r="AOT13" s="64" t="s">
        <v>121</v>
      </c>
      <c r="AOU13" s="64" t="s">
        <v>121</v>
      </c>
      <c r="AOV13" s="64" t="s">
        <v>121</v>
      </c>
      <c r="AOW13" s="64" t="s">
        <v>121</v>
      </c>
      <c r="AOX13" s="64" t="s">
        <v>119</v>
      </c>
      <c r="AOY13" s="64" t="s">
        <v>119</v>
      </c>
      <c r="AOZ13" s="64" t="s">
        <v>119</v>
      </c>
      <c r="APA13" s="64" t="s">
        <v>119</v>
      </c>
      <c r="APB13" s="64" t="s">
        <v>119</v>
      </c>
      <c r="APC13" s="64" t="s">
        <v>119</v>
      </c>
      <c r="APD13" s="64" t="s">
        <v>119</v>
      </c>
      <c r="APE13" s="64" t="s">
        <v>119</v>
      </c>
      <c r="APF13" s="64" t="s">
        <v>119</v>
      </c>
      <c r="APG13" s="64" t="s">
        <v>119</v>
      </c>
      <c r="APH13" s="64" t="s">
        <v>119</v>
      </c>
      <c r="API13" s="64" t="s">
        <v>119</v>
      </c>
      <c r="APJ13" s="64" t="s">
        <v>119</v>
      </c>
      <c r="APK13" s="64" t="s">
        <v>119</v>
      </c>
      <c r="APL13" s="64" t="s">
        <v>119</v>
      </c>
      <c r="APM13" s="64" t="s">
        <v>119</v>
      </c>
      <c r="APN13" s="64" t="s">
        <v>119</v>
      </c>
      <c r="APO13" s="64" t="s">
        <v>119</v>
      </c>
      <c r="APP13" s="64" t="s">
        <v>119</v>
      </c>
      <c r="APQ13" s="64" t="s">
        <v>119</v>
      </c>
      <c r="APR13" s="64" t="s">
        <v>119</v>
      </c>
      <c r="APS13" s="64" t="s">
        <v>119</v>
      </c>
      <c r="APT13" s="64" t="s">
        <v>119</v>
      </c>
      <c r="APU13" s="64" t="s">
        <v>119</v>
      </c>
      <c r="APV13" s="64" t="s">
        <v>119</v>
      </c>
      <c r="APW13" s="64" t="s">
        <v>119</v>
      </c>
      <c r="APX13" s="64" t="s">
        <v>119</v>
      </c>
      <c r="APY13" s="64" t="s">
        <v>119</v>
      </c>
      <c r="APZ13" s="64" t="s">
        <v>119</v>
      </c>
      <c r="AQA13" s="64" t="s">
        <v>119</v>
      </c>
      <c r="AQB13" s="64" t="s">
        <v>120</v>
      </c>
      <c r="AQC13" s="64" t="s">
        <v>120</v>
      </c>
      <c r="AQD13" s="64" t="s">
        <v>120</v>
      </c>
      <c r="AQE13" s="64" t="s">
        <v>120</v>
      </c>
      <c r="AQF13" s="64" t="s">
        <v>120</v>
      </c>
      <c r="AQG13" s="64" t="s">
        <v>120</v>
      </c>
      <c r="AQH13" s="64" t="s">
        <v>120</v>
      </c>
      <c r="AQI13" s="64" t="s">
        <v>120</v>
      </c>
      <c r="AQJ13" s="64" t="s">
        <v>120</v>
      </c>
      <c r="AQK13" s="64" t="s">
        <v>120</v>
      </c>
      <c r="AQL13" s="64" t="s">
        <v>120</v>
      </c>
      <c r="AQM13" s="64" t="s">
        <v>120</v>
      </c>
      <c r="AQN13" s="64" t="s">
        <v>120</v>
      </c>
      <c r="AQO13" s="64" t="s">
        <v>120</v>
      </c>
      <c r="AQP13" s="64" t="s">
        <v>120</v>
      </c>
      <c r="AQQ13" s="64" t="s">
        <v>120</v>
      </c>
      <c r="AQR13" s="64" t="s">
        <v>120</v>
      </c>
      <c r="AQS13" s="64" t="s">
        <v>120</v>
      </c>
      <c r="AQT13" s="64" t="s">
        <v>120</v>
      </c>
      <c r="AQU13" s="64" t="s">
        <v>120</v>
      </c>
      <c r="AQV13" s="64" t="s">
        <v>120</v>
      </c>
      <c r="AQW13" s="64" t="s">
        <v>120</v>
      </c>
      <c r="AQX13" s="64" t="s">
        <v>120</v>
      </c>
      <c r="AQY13" s="64" t="s">
        <v>120</v>
      </c>
      <c r="AQZ13" s="64" t="s">
        <v>120</v>
      </c>
      <c r="ARA13" s="64" t="s">
        <v>120</v>
      </c>
      <c r="ARB13" s="64" t="s">
        <v>120</v>
      </c>
      <c r="ARC13" s="64" t="s">
        <v>120</v>
      </c>
      <c r="ARD13" s="64" t="s">
        <v>120</v>
      </c>
      <c r="ARE13" s="64" t="s">
        <v>120</v>
      </c>
      <c r="ARF13" s="64" t="s">
        <v>132</v>
      </c>
      <c r="ARG13" s="64" t="s">
        <v>132</v>
      </c>
      <c r="ARH13" s="64" t="s">
        <v>132</v>
      </c>
      <c r="ARI13" s="64" t="s">
        <v>132</v>
      </c>
      <c r="ARJ13" s="64" t="s">
        <v>132</v>
      </c>
      <c r="ARK13" s="64" t="s">
        <v>132</v>
      </c>
      <c r="ARL13" s="64" t="s">
        <v>132</v>
      </c>
      <c r="ARM13" s="64" t="s">
        <v>132</v>
      </c>
      <c r="ARN13" s="64" t="s">
        <v>132</v>
      </c>
      <c r="ARO13" s="64" t="s">
        <v>132</v>
      </c>
      <c r="ARP13" s="64" t="s">
        <v>132</v>
      </c>
      <c r="ARQ13" s="64" t="s">
        <v>132</v>
      </c>
      <c r="ARR13" s="64" t="s">
        <v>132</v>
      </c>
      <c r="ARS13" s="64" t="s">
        <v>132</v>
      </c>
      <c r="ART13" s="64" t="s">
        <v>132</v>
      </c>
      <c r="ARU13" s="64" t="s">
        <v>132</v>
      </c>
      <c r="ARV13" s="64" t="s">
        <v>132</v>
      </c>
      <c r="ARW13" s="64" t="s">
        <v>132</v>
      </c>
      <c r="ARX13" s="64" t="s">
        <v>132</v>
      </c>
      <c r="ARY13" s="64" t="s">
        <v>132</v>
      </c>
      <c r="ARZ13" s="64" t="s">
        <v>132</v>
      </c>
      <c r="ASA13" s="64" t="s">
        <v>132</v>
      </c>
      <c r="ASB13" s="64" t="s">
        <v>132</v>
      </c>
      <c r="ASC13" s="64" t="s">
        <v>132</v>
      </c>
      <c r="ASD13" s="64" t="s">
        <v>132</v>
      </c>
      <c r="ASE13" s="64" t="s">
        <v>132</v>
      </c>
      <c r="ASF13" s="64" t="s">
        <v>132</v>
      </c>
      <c r="ASG13" s="64" t="s">
        <v>132</v>
      </c>
      <c r="ASH13" s="64" t="s">
        <v>132</v>
      </c>
      <c r="ASI13" s="64" t="s">
        <v>132</v>
      </c>
      <c r="ASJ13" s="64" t="s">
        <v>122</v>
      </c>
      <c r="ASK13" s="64" t="s">
        <v>122</v>
      </c>
      <c r="ASL13" s="64" t="s">
        <v>122</v>
      </c>
      <c r="ASM13" s="64" t="s">
        <v>122</v>
      </c>
      <c r="ASN13" s="64" t="s">
        <v>122</v>
      </c>
      <c r="ASO13" s="64" t="s">
        <v>122</v>
      </c>
      <c r="ASP13" s="64" t="s">
        <v>122</v>
      </c>
      <c r="ASQ13" s="64" t="s">
        <v>122</v>
      </c>
      <c r="ASR13" s="64" t="s">
        <v>122</v>
      </c>
      <c r="ASS13" s="64" t="s">
        <v>122</v>
      </c>
      <c r="AST13" s="64" t="s">
        <v>122</v>
      </c>
      <c r="ASU13" s="64" t="s">
        <v>122</v>
      </c>
      <c r="ASV13" s="64" t="s">
        <v>122</v>
      </c>
      <c r="ASW13" s="64" t="s">
        <v>122</v>
      </c>
      <c r="ASX13" s="64" t="s">
        <v>122</v>
      </c>
      <c r="ASY13" s="64" t="s">
        <v>122</v>
      </c>
      <c r="ASZ13" s="64" t="s">
        <v>122</v>
      </c>
      <c r="ATA13" s="64" t="s">
        <v>122</v>
      </c>
      <c r="ATB13" s="64" t="s">
        <v>122</v>
      </c>
      <c r="ATC13" s="64" t="s">
        <v>122</v>
      </c>
      <c r="ATD13" s="64" t="s">
        <v>122</v>
      </c>
      <c r="ATE13" s="64" t="s">
        <v>122</v>
      </c>
      <c r="ATF13" s="64" t="s">
        <v>122</v>
      </c>
      <c r="ATG13" s="64" t="s">
        <v>122</v>
      </c>
      <c r="ATH13" s="64" t="s">
        <v>122</v>
      </c>
      <c r="ATI13" s="64" t="s">
        <v>122</v>
      </c>
      <c r="ATJ13" s="64" t="s">
        <v>122</v>
      </c>
      <c r="ATK13" s="64" t="s">
        <v>122</v>
      </c>
      <c r="ATL13" s="64" t="s">
        <v>122</v>
      </c>
      <c r="ATM13" s="65" t="s">
        <v>122</v>
      </c>
    </row>
    <row r="14" spans="1:1209" x14ac:dyDescent="0.25">
      <c r="G14" s="63"/>
      <c r="H14" s="64"/>
      <c r="I14" s="64"/>
      <c r="J14" s="64" t="s">
        <v>117</v>
      </c>
      <c r="K14" s="64" t="s">
        <v>117</v>
      </c>
      <c r="L14" s="64" t="s">
        <v>117</v>
      </c>
      <c r="M14" s="64" t="s">
        <v>117</v>
      </c>
      <c r="N14" s="64" t="s">
        <v>117</v>
      </c>
      <c r="O14" s="64" t="s">
        <v>117</v>
      </c>
      <c r="P14" s="64" t="s">
        <v>117</v>
      </c>
      <c r="Q14" s="64" t="s">
        <v>117</v>
      </c>
      <c r="R14" s="64" t="s">
        <v>117</v>
      </c>
      <c r="S14" s="64" t="s">
        <v>117</v>
      </c>
      <c r="T14" s="64" t="s">
        <v>129</v>
      </c>
      <c r="U14" s="64" t="s">
        <v>129</v>
      </c>
      <c r="V14" s="64" t="s">
        <v>129</v>
      </c>
      <c r="W14" s="64" t="s">
        <v>129</v>
      </c>
      <c r="X14" s="64" t="s">
        <v>129</v>
      </c>
      <c r="Y14" s="64" t="s">
        <v>129</v>
      </c>
      <c r="Z14" s="64" t="s">
        <v>129</v>
      </c>
      <c r="AA14" s="64" t="s">
        <v>129</v>
      </c>
      <c r="AB14" s="64" t="s">
        <v>129</v>
      </c>
      <c r="AC14" s="64" t="s">
        <v>129</v>
      </c>
      <c r="AD14" s="64" t="s">
        <v>130</v>
      </c>
      <c r="AE14" s="64" t="s">
        <v>130</v>
      </c>
      <c r="AF14" s="64" t="s">
        <v>130</v>
      </c>
      <c r="AG14" s="64" t="s">
        <v>130</v>
      </c>
      <c r="AH14" s="64" t="s">
        <v>130</v>
      </c>
      <c r="AI14" s="64" t="s">
        <v>130</v>
      </c>
      <c r="AJ14" s="64" t="s">
        <v>130</v>
      </c>
      <c r="AK14" s="64" t="s">
        <v>130</v>
      </c>
      <c r="AL14" s="64" t="s">
        <v>130</v>
      </c>
      <c r="AM14" s="64" t="s">
        <v>130</v>
      </c>
      <c r="AN14" s="64" t="s">
        <v>117</v>
      </c>
      <c r="AO14" s="64" t="s">
        <v>117</v>
      </c>
      <c r="AP14" s="64" t="s">
        <v>117</v>
      </c>
      <c r="AQ14" s="64" t="s">
        <v>117</v>
      </c>
      <c r="AR14" s="64" t="s">
        <v>117</v>
      </c>
      <c r="AS14" s="64" t="s">
        <v>117</v>
      </c>
      <c r="AT14" s="64" t="s">
        <v>117</v>
      </c>
      <c r="AU14" s="64" t="s">
        <v>117</v>
      </c>
      <c r="AV14" s="64" t="s">
        <v>117</v>
      </c>
      <c r="AW14" s="64" t="s">
        <v>117</v>
      </c>
      <c r="AX14" s="64" t="s">
        <v>129</v>
      </c>
      <c r="AY14" s="64" t="s">
        <v>129</v>
      </c>
      <c r="AZ14" s="64" t="s">
        <v>129</v>
      </c>
      <c r="BA14" s="64" t="s">
        <v>129</v>
      </c>
      <c r="BB14" s="64" t="s">
        <v>129</v>
      </c>
      <c r="BC14" s="64" t="s">
        <v>129</v>
      </c>
      <c r="BD14" s="64" t="s">
        <v>129</v>
      </c>
      <c r="BE14" s="64" t="s">
        <v>129</v>
      </c>
      <c r="BF14" s="64" t="s">
        <v>129</v>
      </c>
      <c r="BG14" s="64" t="s">
        <v>129</v>
      </c>
      <c r="BH14" s="64" t="s">
        <v>130</v>
      </c>
      <c r="BI14" s="64" t="s">
        <v>130</v>
      </c>
      <c r="BJ14" s="64" t="s">
        <v>130</v>
      </c>
      <c r="BK14" s="64" t="s">
        <v>130</v>
      </c>
      <c r="BL14" s="64" t="s">
        <v>130</v>
      </c>
      <c r="BM14" s="64" t="s">
        <v>130</v>
      </c>
      <c r="BN14" s="64" t="s">
        <v>130</v>
      </c>
      <c r="BO14" s="64" t="s">
        <v>130</v>
      </c>
      <c r="BP14" s="64" t="s">
        <v>130</v>
      </c>
      <c r="BQ14" s="64" t="s">
        <v>130</v>
      </c>
      <c r="BR14" s="64" t="s">
        <v>117</v>
      </c>
      <c r="BS14" s="64" t="s">
        <v>117</v>
      </c>
      <c r="BT14" s="64" t="s">
        <v>117</v>
      </c>
      <c r="BU14" s="64" t="s">
        <v>117</v>
      </c>
      <c r="BV14" s="64" t="s">
        <v>117</v>
      </c>
      <c r="BW14" s="64" t="s">
        <v>117</v>
      </c>
      <c r="BX14" s="64" t="s">
        <v>117</v>
      </c>
      <c r="BY14" s="64" t="s">
        <v>117</v>
      </c>
      <c r="BZ14" s="64" t="s">
        <v>117</v>
      </c>
      <c r="CA14" s="64" t="s">
        <v>117</v>
      </c>
      <c r="CB14" s="64" t="s">
        <v>129</v>
      </c>
      <c r="CC14" s="64" t="s">
        <v>129</v>
      </c>
      <c r="CD14" s="64" t="s">
        <v>129</v>
      </c>
      <c r="CE14" s="64" t="s">
        <v>129</v>
      </c>
      <c r="CF14" s="64" t="s">
        <v>129</v>
      </c>
      <c r="CG14" s="64" t="s">
        <v>129</v>
      </c>
      <c r="CH14" s="64" t="s">
        <v>129</v>
      </c>
      <c r="CI14" s="64" t="s">
        <v>129</v>
      </c>
      <c r="CJ14" s="64" t="s">
        <v>129</v>
      </c>
      <c r="CK14" s="64" t="s">
        <v>129</v>
      </c>
      <c r="CL14" s="64" t="s">
        <v>130</v>
      </c>
      <c r="CM14" s="64" t="s">
        <v>130</v>
      </c>
      <c r="CN14" s="64" t="s">
        <v>130</v>
      </c>
      <c r="CO14" s="64" t="s">
        <v>130</v>
      </c>
      <c r="CP14" s="64" t="s">
        <v>130</v>
      </c>
      <c r="CQ14" s="64" t="s">
        <v>130</v>
      </c>
      <c r="CR14" s="64" t="s">
        <v>130</v>
      </c>
      <c r="CS14" s="64" t="s">
        <v>130</v>
      </c>
      <c r="CT14" s="64" t="s">
        <v>130</v>
      </c>
      <c r="CU14" s="64" t="s">
        <v>130</v>
      </c>
      <c r="CV14" s="64" t="s">
        <v>117</v>
      </c>
      <c r="CW14" s="64" t="s">
        <v>117</v>
      </c>
      <c r="CX14" s="64" t="s">
        <v>117</v>
      </c>
      <c r="CY14" s="64" t="s">
        <v>117</v>
      </c>
      <c r="CZ14" s="64" t="s">
        <v>117</v>
      </c>
      <c r="DA14" s="64" t="s">
        <v>117</v>
      </c>
      <c r="DB14" s="64" t="s">
        <v>117</v>
      </c>
      <c r="DC14" s="64" t="s">
        <v>117</v>
      </c>
      <c r="DD14" s="64" t="s">
        <v>117</v>
      </c>
      <c r="DE14" s="64" t="s">
        <v>117</v>
      </c>
      <c r="DF14" s="64" t="s">
        <v>129</v>
      </c>
      <c r="DG14" s="64" t="s">
        <v>129</v>
      </c>
      <c r="DH14" s="64" t="s">
        <v>129</v>
      </c>
      <c r="DI14" s="64" t="s">
        <v>129</v>
      </c>
      <c r="DJ14" s="64" t="s">
        <v>129</v>
      </c>
      <c r="DK14" s="64" t="s">
        <v>129</v>
      </c>
      <c r="DL14" s="64" t="s">
        <v>129</v>
      </c>
      <c r="DM14" s="64" t="s">
        <v>129</v>
      </c>
      <c r="DN14" s="64" t="s">
        <v>129</v>
      </c>
      <c r="DO14" s="64" t="s">
        <v>129</v>
      </c>
      <c r="DP14" s="64" t="s">
        <v>130</v>
      </c>
      <c r="DQ14" s="64" t="s">
        <v>130</v>
      </c>
      <c r="DR14" s="64" t="s">
        <v>130</v>
      </c>
      <c r="DS14" s="64" t="s">
        <v>130</v>
      </c>
      <c r="DT14" s="64" t="s">
        <v>130</v>
      </c>
      <c r="DU14" s="64" t="s">
        <v>130</v>
      </c>
      <c r="DV14" s="64" t="s">
        <v>130</v>
      </c>
      <c r="DW14" s="64" t="s">
        <v>130</v>
      </c>
      <c r="DX14" s="64" t="s">
        <v>130</v>
      </c>
      <c r="DY14" s="64" t="s">
        <v>130</v>
      </c>
      <c r="DZ14" s="64" t="s">
        <v>117</v>
      </c>
      <c r="EA14" s="64" t="s">
        <v>117</v>
      </c>
      <c r="EB14" s="64" t="s">
        <v>117</v>
      </c>
      <c r="EC14" s="64" t="s">
        <v>117</v>
      </c>
      <c r="ED14" s="64" t="s">
        <v>117</v>
      </c>
      <c r="EE14" s="64" t="s">
        <v>117</v>
      </c>
      <c r="EF14" s="64" t="s">
        <v>117</v>
      </c>
      <c r="EG14" s="64" t="s">
        <v>117</v>
      </c>
      <c r="EH14" s="64" t="s">
        <v>117</v>
      </c>
      <c r="EI14" s="64" t="s">
        <v>117</v>
      </c>
      <c r="EJ14" s="64" t="s">
        <v>129</v>
      </c>
      <c r="EK14" s="64" t="s">
        <v>129</v>
      </c>
      <c r="EL14" s="64" t="s">
        <v>129</v>
      </c>
      <c r="EM14" s="64" t="s">
        <v>129</v>
      </c>
      <c r="EN14" s="64" t="s">
        <v>129</v>
      </c>
      <c r="EO14" s="64" t="s">
        <v>129</v>
      </c>
      <c r="EP14" s="64" t="s">
        <v>129</v>
      </c>
      <c r="EQ14" s="64" t="s">
        <v>129</v>
      </c>
      <c r="ER14" s="64" t="s">
        <v>129</v>
      </c>
      <c r="ES14" s="64" t="s">
        <v>129</v>
      </c>
      <c r="ET14" s="64" t="s">
        <v>130</v>
      </c>
      <c r="EU14" s="64" t="s">
        <v>130</v>
      </c>
      <c r="EV14" s="64" t="s">
        <v>130</v>
      </c>
      <c r="EW14" s="64" t="s">
        <v>130</v>
      </c>
      <c r="EX14" s="64" t="s">
        <v>130</v>
      </c>
      <c r="EY14" s="64" t="s">
        <v>130</v>
      </c>
      <c r="EZ14" s="64" t="s">
        <v>130</v>
      </c>
      <c r="FA14" s="64" t="s">
        <v>130</v>
      </c>
      <c r="FB14" s="64" t="s">
        <v>130</v>
      </c>
      <c r="FC14" s="64" t="s">
        <v>130</v>
      </c>
      <c r="FD14" s="64" t="s">
        <v>117</v>
      </c>
      <c r="FE14" s="64" t="s">
        <v>117</v>
      </c>
      <c r="FF14" s="64" t="s">
        <v>117</v>
      </c>
      <c r="FG14" s="64" t="s">
        <v>117</v>
      </c>
      <c r="FH14" s="64" t="s">
        <v>117</v>
      </c>
      <c r="FI14" s="64" t="s">
        <v>117</v>
      </c>
      <c r="FJ14" s="64" t="s">
        <v>117</v>
      </c>
      <c r="FK14" s="64" t="s">
        <v>117</v>
      </c>
      <c r="FL14" s="64" t="s">
        <v>117</v>
      </c>
      <c r="FM14" s="64" t="s">
        <v>117</v>
      </c>
      <c r="FN14" s="64" t="s">
        <v>129</v>
      </c>
      <c r="FO14" s="64" t="s">
        <v>129</v>
      </c>
      <c r="FP14" s="64" t="s">
        <v>129</v>
      </c>
      <c r="FQ14" s="64" t="s">
        <v>129</v>
      </c>
      <c r="FR14" s="64" t="s">
        <v>129</v>
      </c>
      <c r="FS14" s="64" t="s">
        <v>129</v>
      </c>
      <c r="FT14" s="64" t="s">
        <v>129</v>
      </c>
      <c r="FU14" s="64" t="s">
        <v>129</v>
      </c>
      <c r="FV14" s="64" t="s">
        <v>129</v>
      </c>
      <c r="FW14" s="64" t="s">
        <v>129</v>
      </c>
      <c r="FX14" s="64" t="s">
        <v>130</v>
      </c>
      <c r="FY14" s="64" t="s">
        <v>130</v>
      </c>
      <c r="FZ14" s="64" t="s">
        <v>130</v>
      </c>
      <c r="GA14" s="64" t="s">
        <v>130</v>
      </c>
      <c r="GB14" s="64" t="s">
        <v>130</v>
      </c>
      <c r="GC14" s="64" t="s">
        <v>130</v>
      </c>
      <c r="GD14" s="64" t="s">
        <v>130</v>
      </c>
      <c r="GE14" s="64" t="s">
        <v>130</v>
      </c>
      <c r="GF14" s="64" t="s">
        <v>130</v>
      </c>
      <c r="GG14" s="64" t="s">
        <v>130</v>
      </c>
      <c r="GH14" s="64" t="s">
        <v>117</v>
      </c>
      <c r="GI14" s="64" t="s">
        <v>117</v>
      </c>
      <c r="GJ14" s="64" t="s">
        <v>117</v>
      </c>
      <c r="GK14" s="64" t="s">
        <v>117</v>
      </c>
      <c r="GL14" s="64" t="s">
        <v>117</v>
      </c>
      <c r="GM14" s="64" t="s">
        <v>117</v>
      </c>
      <c r="GN14" s="64" t="s">
        <v>117</v>
      </c>
      <c r="GO14" s="64" t="s">
        <v>117</v>
      </c>
      <c r="GP14" s="64" t="s">
        <v>117</v>
      </c>
      <c r="GQ14" s="64" t="s">
        <v>117</v>
      </c>
      <c r="GR14" s="64" t="s">
        <v>129</v>
      </c>
      <c r="GS14" s="64" t="s">
        <v>129</v>
      </c>
      <c r="GT14" s="64" t="s">
        <v>129</v>
      </c>
      <c r="GU14" s="64" t="s">
        <v>129</v>
      </c>
      <c r="GV14" s="64" t="s">
        <v>129</v>
      </c>
      <c r="GW14" s="64" t="s">
        <v>129</v>
      </c>
      <c r="GX14" s="64" t="s">
        <v>129</v>
      </c>
      <c r="GY14" s="64" t="s">
        <v>129</v>
      </c>
      <c r="GZ14" s="64" t="s">
        <v>129</v>
      </c>
      <c r="HA14" s="64" t="s">
        <v>129</v>
      </c>
      <c r="HB14" s="64" t="s">
        <v>130</v>
      </c>
      <c r="HC14" s="64" t="s">
        <v>130</v>
      </c>
      <c r="HD14" s="64" t="s">
        <v>130</v>
      </c>
      <c r="HE14" s="64" t="s">
        <v>130</v>
      </c>
      <c r="HF14" s="64" t="s">
        <v>130</v>
      </c>
      <c r="HG14" s="64" t="s">
        <v>130</v>
      </c>
      <c r="HH14" s="64" t="s">
        <v>130</v>
      </c>
      <c r="HI14" s="64" t="s">
        <v>130</v>
      </c>
      <c r="HJ14" s="64" t="s">
        <v>130</v>
      </c>
      <c r="HK14" s="64" t="s">
        <v>130</v>
      </c>
      <c r="HL14" s="64" t="s">
        <v>117</v>
      </c>
      <c r="HM14" s="64" t="s">
        <v>117</v>
      </c>
      <c r="HN14" s="64" t="s">
        <v>117</v>
      </c>
      <c r="HO14" s="64" t="s">
        <v>117</v>
      </c>
      <c r="HP14" s="64" t="s">
        <v>117</v>
      </c>
      <c r="HQ14" s="64" t="s">
        <v>117</v>
      </c>
      <c r="HR14" s="64" t="s">
        <v>117</v>
      </c>
      <c r="HS14" s="64" t="s">
        <v>117</v>
      </c>
      <c r="HT14" s="64" t="s">
        <v>117</v>
      </c>
      <c r="HU14" s="64" t="s">
        <v>117</v>
      </c>
      <c r="HV14" s="64" t="s">
        <v>129</v>
      </c>
      <c r="HW14" s="64" t="s">
        <v>129</v>
      </c>
      <c r="HX14" s="64" t="s">
        <v>129</v>
      </c>
      <c r="HY14" s="64" t="s">
        <v>129</v>
      </c>
      <c r="HZ14" s="64" t="s">
        <v>129</v>
      </c>
      <c r="IA14" s="64" t="s">
        <v>129</v>
      </c>
      <c r="IB14" s="64" t="s">
        <v>129</v>
      </c>
      <c r="IC14" s="64" t="s">
        <v>129</v>
      </c>
      <c r="ID14" s="64" t="s">
        <v>129</v>
      </c>
      <c r="IE14" s="64" t="s">
        <v>129</v>
      </c>
      <c r="IF14" s="64" t="s">
        <v>130</v>
      </c>
      <c r="IG14" s="64" t="s">
        <v>130</v>
      </c>
      <c r="IH14" s="64" t="s">
        <v>130</v>
      </c>
      <c r="II14" s="64" t="s">
        <v>130</v>
      </c>
      <c r="IJ14" s="64" t="s">
        <v>130</v>
      </c>
      <c r="IK14" s="64" t="s">
        <v>130</v>
      </c>
      <c r="IL14" s="64" t="s">
        <v>130</v>
      </c>
      <c r="IM14" s="64" t="s">
        <v>130</v>
      </c>
      <c r="IN14" s="64" t="s">
        <v>130</v>
      </c>
      <c r="IO14" s="64" t="s">
        <v>130</v>
      </c>
      <c r="IP14" s="64" t="s">
        <v>117</v>
      </c>
      <c r="IQ14" s="64" t="s">
        <v>117</v>
      </c>
      <c r="IR14" s="64" t="s">
        <v>117</v>
      </c>
      <c r="IS14" s="64" t="s">
        <v>117</v>
      </c>
      <c r="IT14" s="64" t="s">
        <v>117</v>
      </c>
      <c r="IU14" s="64" t="s">
        <v>117</v>
      </c>
      <c r="IV14" s="64" t="s">
        <v>117</v>
      </c>
      <c r="IW14" s="64" t="s">
        <v>117</v>
      </c>
      <c r="IX14" s="64" t="s">
        <v>117</v>
      </c>
      <c r="IY14" s="64" t="s">
        <v>117</v>
      </c>
      <c r="IZ14" s="64" t="s">
        <v>129</v>
      </c>
      <c r="JA14" s="64" t="s">
        <v>129</v>
      </c>
      <c r="JB14" s="64" t="s">
        <v>129</v>
      </c>
      <c r="JC14" s="64" t="s">
        <v>129</v>
      </c>
      <c r="JD14" s="64" t="s">
        <v>129</v>
      </c>
      <c r="JE14" s="64" t="s">
        <v>129</v>
      </c>
      <c r="JF14" s="64" t="s">
        <v>129</v>
      </c>
      <c r="JG14" s="64" t="s">
        <v>129</v>
      </c>
      <c r="JH14" s="64" t="s">
        <v>129</v>
      </c>
      <c r="JI14" s="64" t="s">
        <v>129</v>
      </c>
      <c r="JJ14" s="64" t="s">
        <v>130</v>
      </c>
      <c r="JK14" s="64" t="s">
        <v>130</v>
      </c>
      <c r="JL14" s="64" t="s">
        <v>130</v>
      </c>
      <c r="JM14" s="64" t="s">
        <v>130</v>
      </c>
      <c r="JN14" s="64" t="s">
        <v>130</v>
      </c>
      <c r="JO14" s="64" t="s">
        <v>130</v>
      </c>
      <c r="JP14" s="64" t="s">
        <v>130</v>
      </c>
      <c r="JQ14" s="64" t="s">
        <v>130</v>
      </c>
      <c r="JR14" s="64" t="s">
        <v>130</v>
      </c>
      <c r="JS14" s="64" t="s">
        <v>130</v>
      </c>
      <c r="JT14" s="64" t="s">
        <v>117</v>
      </c>
      <c r="JU14" s="64" t="s">
        <v>117</v>
      </c>
      <c r="JV14" s="64" t="s">
        <v>117</v>
      </c>
      <c r="JW14" s="64" t="s">
        <v>117</v>
      </c>
      <c r="JX14" s="64" t="s">
        <v>117</v>
      </c>
      <c r="JY14" s="64" t="s">
        <v>117</v>
      </c>
      <c r="JZ14" s="64" t="s">
        <v>117</v>
      </c>
      <c r="KA14" s="64" t="s">
        <v>117</v>
      </c>
      <c r="KB14" s="64" t="s">
        <v>117</v>
      </c>
      <c r="KC14" s="64" t="s">
        <v>117</v>
      </c>
      <c r="KD14" s="64" t="s">
        <v>129</v>
      </c>
      <c r="KE14" s="64" t="s">
        <v>129</v>
      </c>
      <c r="KF14" s="64" t="s">
        <v>129</v>
      </c>
      <c r="KG14" s="64" t="s">
        <v>129</v>
      </c>
      <c r="KH14" s="64" t="s">
        <v>129</v>
      </c>
      <c r="KI14" s="64" t="s">
        <v>129</v>
      </c>
      <c r="KJ14" s="64" t="s">
        <v>129</v>
      </c>
      <c r="KK14" s="64" t="s">
        <v>129</v>
      </c>
      <c r="KL14" s="64" t="s">
        <v>129</v>
      </c>
      <c r="KM14" s="64" t="s">
        <v>129</v>
      </c>
      <c r="KN14" s="64" t="s">
        <v>130</v>
      </c>
      <c r="KO14" s="64" t="s">
        <v>130</v>
      </c>
      <c r="KP14" s="64" t="s">
        <v>130</v>
      </c>
      <c r="KQ14" s="64" t="s">
        <v>130</v>
      </c>
      <c r="KR14" s="64" t="s">
        <v>130</v>
      </c>
      <c r="KS14" s="64" t="s">
        <v>130</v>
      </c>
      <c r="KT14" s="64" t="s">
        <v>130</v>
      </c>
      <c r="KU14" s="64" t="s">
        <v>130</v>
      </c>
      <c r="KV14" s="64" t="s">
        <v>130</v>
      </c>
      <c r="KW14" s="64" t="s">
        <v>130</v>
      </c>
      <c r="KX14" s="64" t="s">
        <v>117</v>
      </c>
      <c r="KY14" s="64" t="s">
        <v>117</v>
      </c>
      <c r="KZ14" s="64" t="s">
        <v>117</v>
      </c>
      <c r="LA14" s="64" t="s">
        <v>117</v>
      </c>
      <c r="LB14" s="64" t="s">
        <v>117</v>
      </c>
      <c r="LC14" s="64" t="s">
        <v>117</v>
      </c>
      <c r="LD14" s="64" t="s">
        <v>117</v>
      </c>
      <c r="LE14" s="64" t="s">
        <v>117</v>
      </c>
      <c r="LF14" s="64" t="s">
        <v>117</v>
      </c>
      <c r="LG14" s="64" t="s">
        <v>117</v>
      </c>
      <c r="LH14" s="64" t="s">
        <v>129</v>
      </c>
      <c r="LI14" s="64" t="s">
        <v>129</v>
      </c>
      <c r="LJ14" s="64" t="s">
        <v>129</v>
      </c>
      <c r="LK14" s="64" t="s">
        <v>129</v>
      </c>
      <c r="LL14" s="64" t="s">
        <v>129</v>
      </c>
      <c r="LM14" s="64" t="s">
        <v>129</v>
      </c>
      <c r="LN14" s="64" t="s">
        <v>129</v>
      </c>
      <c r="LO14" s="64" t="s">
        <v>129</v>
      </c>
      <c r="LP14" s="64" t="s">
        <v>129</v>
      </c>
      <c r="LQ14" s="64" t="s">
        <v>129</v>
      </c>
      <c r="LR14" s="64" t="s">
        <v>130</v>
      </c>
      <c r="LS14" s="64" t="s">
        <v>130</v>
      </c>
      <c r="LT14" s="64" t="s">
        <v>130</v>
      </c>
      <c r="LU14" s="64" t="s">
        <v>130</v>
      </c>
      <c r="LV14" s="64" t="s">
        <v>130</v>
      </c>
      <c r="LW14" s="64" t="s">
        <v>130</v>
      </c>
      <c r="LX14" s="64" t="s">
        <v>130</v>
      </c>
      <c r="LY14" s="64" t="s">
        <v>130</v>
      </c>
      <c r="LZ14" s="64" t="s">
        <v>130</v>
      </c>
      <c r="MA14" s="64" t="s">
        <v>130</v>
      </c>
      <c r="MB14" s="64" t="s">
        <v>117</v>
      </c>
      <c r="MC14" s="64" t="s">
        <v>117</v>
      </c>
      <c r="MD14" s="64" t="s">
        <v>117</v>
      </c>
      <c r="ME14" s="64" t="s">
        <v>117</v>
      </c>
      <c r="MF14" s="64" t="s">
        <v>117</v>
      </c>
      <c r="MG14" s="64" t="s">
        <v>117</v>
      </c>
      <c r="MH14" s="64" t="s">
        <v>117</v>
      </c>
      <c r="MI14" s="64" t="s">
        <v>117</v>
      </c>
      <c r="MJ14" s="64" t="s">
        <v>117</v>
      </c>
      <c r="MK14" s="64" t="s">
        <v>117</v>
      </c>
      <c r="ML14" s="64" t="s">
        <v>129</v>
      </c>
      <c r="MM14" s="64" t="s">
        <v>129</v>
      </c>
      <c r="MN14" s="64" t="s">
        <v>129</v>
      </c>
      <c r="MO14" s="64" t="s">
        <v>129</v>
      </c>
      <c r="MP14" s="64" t="s">
        <v>129</v>
      </c>
      <c r="MQ14" s="64" t="s">
        <v>129</v>
      </c>
      <c r="MR14" s="64" t="s">
        <v>129</v>
      </c>
      <c r="MS14" s="64" t="s">
        <v>129</v>
      </c>
      <c r="MT14" s="64" t="s">
        <v>129</v>
      </c>
      <c r="MU14" s="64" t="s">
        <v>129</v>
      </c>
      <c r="MV14" s="64" t="s">
        <v>130</v>
      </c>
      <c r="MW14" s="64" t="s">
        <v>130</v>
      </c>
      <c r="MX14" s="64" t="s">
        <v>130</v>
      </c>
      <c r="MY14" s="64" t="s">
        <v>130</v>
      </c>
      <c r="MZ14" s="64" t="s">
        <v>130</v>
      </c>
      <c r="NA14" s="64" t="s">
        <v>130</v>
      </c>
      <c r="NB14" s="64" t="s">
        <v>130</v>
      </c>
      <c r="NC14" s="64" t="s">
        <v>130</v>
      </c>
      <c r="ND14" s="64" t="s">
        <v>130</v>
      </c>
      <c r="NE14" s="64" t="s">
        <v>130</v>
      </c>
      <c r="NF14" s="64" t="s">
        <v>117</v>
      </c>
      <c r="NG14" s="64" t="s">
        <v>117</v>
      </c>
      <c r="NH14" s="64" t="s">
        <v>117</v>
      </c>
      <c r="NI14" s="64" t="s">
        <v>117</v>
      </c>
      <c r="NJ14" s="64" t="s">
        <v>117</v>
      </c>
      <c r="NK14" s="64" t="s">
        <v>117</v>
      </c>
      <c r="NL14" s="64" t="s">
        <v>117</v>
      </c>
      <c r="NM14" s="64" t="s">
        <v>117</v>
      </c>
      <c r="NN14" s="64" t="s">
        <v>117</v>
      </c>
      <c r="NO14" s="64" t="s">
        <v>117</v>
      </c>
      <c r="NP14" s="64" t="s">
        <v>129</v>
      </c>
      <c r="NQ14" s="64" t="s">
        <v>129</v>
      </c>
      <c r="NR14" s="64" t="s">
        <v>129</v>
      </c>
      <c r="NS14" s="64" t="s">
        <v>129</v>
      </c>
      <c r="NT14" s="64" t="s">
        <v>129</v>
      </c>
      <c r="NU14" s="64" t="s">
        <v>129</v>
      </c>
      <c r="NV14" s="64" t="s">
        <v>129</v>
      </c>
      <c r="NW14" s="64" t="s">
        <v>129</v>
      </c>
      <c r="NX14" s="64" t="s">
        <v>129</v>
      </c>
      <c r="NY14" s="64" t="s">
        <v>129</v>
      </c>
      <c r="NZ14" s="64" t="s">
        <v>130</v>
      </c>
      <c r="OA14" s="64" t="s">
        <v>130</v>
      </c>
      <c r="OB14" s="64" t="s">
        <v>130</v>
      </c>
      <c r="OC14" s="64" t="s">
        <v>130</v>
      </c>
      <c r="OD14" s="64" t="s">
        <v>130</v>
      </c>
      <c r="OE14" s="64" t="s">
        <v>130</v>
      </c>
      <c r="OF14" s="64" t="s">
        <v>130</v>
      </c>
      <c r="OG14" s="64" t="s">
        <v>130</v>
      </c>
      <c r="OH14" s="64" t="s">
        <v>130</v>
      </c>
      <c r="OI14" s="64" t="s">
        <v>130</v>
      </c>
      <c r="OJ14" s="64" t="s">
        <v>117</v>
      </c>
      <c r="OK14" s="64" t="s">
        <v>117</v>
      </c>
      <c r="OL14" s="64" t="s">
        <v>117</v>
      </c>
      <c r="OM14" s="64" t="s">
        <v>117</v>
      </c>
      <c r="ON14" s="64" t="s">
        <v>117</v>
      </c>
      <c r="OO14" s="64" t="s">
        <v>117</v>
      </c>
      <c r="OP14" s="64" t="s">
        <v>117</v>
      </c>
      <c r="OQ14" s="64" t="s">
        <v>117</v>
      </c>
      <c r="OR14" s="64" t="s">
        <v>117</v>
      </c>
      <c r="OS14" s="64" t="s">
        <v>117</v>
      </c>
      <c r="OT14" s="64" t="s">
        <v>129</v>
      </c>
      <c r="OU14" s="64" t="s">
        <v>129</v>
      </c>
      <c r="OV14" s="64" t="s">
        <v>129</v>
      </c>
      <c r="OW14" s="64" t="s">
        <v>129</v>
      </c>
      <c r="OX14" s="64" t="s">
        <v>129</v>
      </c>
      <c r="OY14" s="64" t="s">
        <v>129</v>
      </c>
      <c r="OZ14" s="64" t="s">
        <v>129</v>
      </c>
      <c r="PA14" s="64" t="s">
        <v>129</v>
      </c>
      <c r="PB14" s="64" t="s">
        <v>129</v>
      </c>
      <c r="PC14" s="64" t="s">
        <v>129</v>
      </c>
      <c r="PD14" s="64" t="s">
        <v>130</v>
      </c>
      <c r="PE14" s="64" t="s">
        <v>130</v>
      </c>
      <c r="PF14" s="64" t="s">
        <v>130</v>
      </c>
      <c r="PG14" s="64" t="s">
        <v>130</v>
      </c>
      <c r="PH14" s="64" t="s">
        <v>130</v>
      </c>
      <c r="PI14" s="64" t="s">
        <v>130</v>
      </c>
      <c r="PJ14" s="64" t="s">
        <v>130</v>
      </c>
      <c r="PK14" s="64" t="s">
        <v>130</v>
      </c>
      <c r="PL14" s="64" t="s">
        <v>130</v>
      </c>
      <c r="PM14" s="64" t="s">
        <v>130</v>
      </c>
      <c r="PN14" s="64" t="s">
        <v>117</v>
      </c>
      <c r="PO14" s="64" t="s">
        <v>117</v>
      </c>
      <c r="PP14" s="64" t="s">
        <v>117</v>
      </c>
      <c r="PQ14" s="64" t="s">
        <v>117</v>
      </c>
      <c r="PR14" s="64" t="s">
        <v>117</v>
      </c>
      <c r="PS14" s="64" t="s">
        <v>117</v>
      </c>
      <c r="PT14" s="64" t="s">
        <v>117</v>
      </c>
      <c r="PU14" s="64" t="s">
        <v>117</v>
      </c>
      <c r="PV14" s="64" t="s">
        <v>117</v>
      </c>
      <c r="PW14" s="64" t="s">
        <v>117</v>
      </c>
      <c r="PX14" s="64" t="s">
        <v>129</v>
      </c>
      <c r="PY14" s="64" t="s">
        <v>129</v>
      </c>
      <c r="PZ14" s="64" t="s">
        <v>129</v>
      </c>
      <c r="QA14" s="64" t="s">
        <v>129</v>
      </c>
      <c r="QB14" s="64" t="s">
        <v>129</v>
      </c>
      <c r="QC14" s="64" t="s">
        <v>129</v>
      </c>
      <c r="QD14" s="64" t="s">
        <v>129</v>
      </c>
      <c r="QE14" s="64" t="s">
        <v>129</v>
      </c>
      <c r="QF14" s="64" t="s">
        <v>129</v>
      </c>
      <c r="QG14" s="64" t="s">
        <v>129</v>
      </c>
      <c r="QH14" s="64" t="s">
        <v>130</v>
      </c>
      <c r="QI14" s="64" t="s">
        <v>130</v>
      </c>
      <c r="QJ14" s="64" t="s">
        <v>130</v>
      </c>
      <c r="QK14" s="64" t="s">
        <v>130</v>
      </c>
      <c r="QL14" s="64" t="s">
        <v>130</v>
      </c>
      <c r="QM14" s="64" t="s">
        <v>130</v>
      </c>
      <c r="QN14" s="64" t="s">
        <v>130</v>
      </c>
      <c r="QO14" s="64" t="s">
        <v>130</v>
      </c>
      <c r="QP14" s="64" t="s">
        <v>130</v>
      </c>
      <c r="QQ14" s="64" t="s">
        <v>130</v>
      </c>
      <c r="QR14" s="64" t="s">
        <v>117</v>
      </c>
      <c r="QS14" s="64" t="s">
        <v>117</v>
      </c>
      <c r="QT14" s="64" t="s">
        <v>117</v>
      </c>
      <c r="QU14" s="64" t="s">
        <v>117</v>
      </c>
      <c r="QV14" s="64" t="s">
        <v>117</v>
      </c>
      <c r="QW14" s="64" t="s">
        <v>117</v>
      </c>
      <c r="QX14" s="64" t="s">
        <v>117</v>
      </c>
      <c r="QY14" s="64" t="s">
        <v>117</v>
      </c>
      <c r="QZ14" s="64" t="s">
        <v>117</v>
      </c>
      <c r="RA14" s="64" t="s">
        <v>117</v>
      </c>
      <c r="RB14" s="64" t="s">
        <v>129</v>
      </c>
      <c r="RC14" s="64" t="s">
        <v>129</v>
      </c>
      <c r="RD14" s="64" t="s">
        <v>129</v>
      </c>
      <c r="RE14" s="64" t="s">
        <v>129</v>
      </c>
      <c r="RF14" s="64" t="s">
        <v>129</v>
      </c>
      <c r="RG14" s="64" t="s">
        <v>129</v>
      </c>
      <c r="RH14" s="64" t="s">
        <v>129</v>
      </c>
      <c r="RI14" s="64" t="s">
        <v>129</v>
      </c>
      <c r="RJ14" s="64" t="s">
        <v>129</v>
      </c>
      <c r="RK14" s="64" t="s">
        <v>129</v>
      </c>
      <c r="RL14" s="64" t="s">
        <v>130</v>
      </c>
      <c r="RM14" s="64" t="s">
        <v>130</v>
      </c>
      <c r="RN14" s="64" t="s">
        <v>130</v>
      </c>
      <c r="RO14" s="64" t="s">
        <v>130</v>
      </c>
      <c r="RP14" s="64" t="s">
        <v>130</v>
      </c>
      <c r="RQ14" s="64" t="s">
        <v>130</v>
      </c>
      <c r="RR14" s="64" t="s">
        <v>130</v>
      </c>
      <c r="RS14" s="64" t="s">
        <v>130</v>
      </c>
      <c r="RT14" s="64" t="s">
        <v>130</v>
      </c>
      <c r="RU14" s="64" t="s">
        <v>130</v>
      </c>
      <c r="RV14" s="64" t="s">
        <v>117</v>
      </c>
      <c r="RW14" s="64" t="s">
        <v>117</v>
      </c>
      <c r="RX14" s="64" t="s">
        <v>117</v>
      </c>
      <c r="RY14" s="64" t="s">
        <v>117</v>
      </c>
      <c r="RZ14" s="64" t="s">
        <v>117</v>
      </c>
      <c r="SA14" s="64" t="s">
        <v>117</v>
      </c>
      <c r="SB14" s="64" t="s">
        <v>117</v>
      </c>
      <c r="SC14" s="64" t="s">
        <v>117</v>
      </c>
      <c r="SD14" s="64" t="s">
        <v>117</v>
      </c>
      <c r="SE14" s="64" t="s">
        <v>117</v>
      </c>
      <c r="SF14" s="64" t="s">
        <v>129</v>
      </c>
      <c r="SG14" s="64" t="s">
        <v>129</v>
      </c>
      <c r="SH14" s="64" t="s">
        <v>129</v>
      </c>
      <c r="SI14" s="64" t="s">
        <v>129</v>
      </c>
      <c r="SJ14" s="64" t="s">
        <v>129</v>
      </c>
      <c r="SK14" s="64" t="s">
        <v>129</v>
      </c>
      <c r="SL14" s="64" t="s">
        <v>129</v>
      </c>
      <c r="SM14" s="64" t="s">
        <v>129</v>
      </c>
      <c r="SN14" s="64" t="s">
        <v>129</v>
      </c>
      <c r="SO14" s="64" t="s">
        <v>129</v>
      </c>
      <c r="SP14" s="64" t="s">
        <v>130</v>
      </c>
      <c r="SQ14" s="64" t="s">
        <v>130</v>
      </c>
      <c r="SR14" s="64" t="s">
        <v>130</v>
      </c>
      <c r="SS14" s="64" t="s">
        <v>130</v>
      </c>
      <c r="ST14" s="64" t="s">
        <v>130</v>
      </c>
      <c r="SU14" s="64" t="s">
        <v>130</v>
      </c>
      <c r="SV14" s="64" t="s">
        <v>130</v>
      </c>
      <c r="SW14" s="64" t="s">
        <v>130</v>
      </c>
      <c r="SX14" s="64" t="s">
        <v>130</v>
      </c>
      <c r="SY14" s="64" t="s">
        <v>130</v>
      </c>
      <c r="SZ14" s="64" t="s">
        <v>117</v>
      </c>
      <c r="TA14" s="64" t="s">
        <v>117</v>
      </c>
      <c r="TB14" s="64" t="s">
        <v>117</v>
      </c>
      <c r="TC14" s="64" t="s">
        <v>117</v>
      </c>
      <c r="TD14" s="64" t="s">
        <v>117</v>
      </c>
      <c r="TE14" s="64" t="s">
        <v>117</v>
      </c>
      <c r="TF14" s="64" t="s">
        <v>117</v>
      </c>
      <c r="TG14" s="64" t="s">
        <v>117</v>
      </c>
      <c r="TH14" s="64" t="s">
        <v>117</v>
      </c>
      <c r="TI14" s="64" t="s">
        <v>117</v>
      </c>
      <c r="TJ14" s="64" t="s">
        <v>129</v>
      </c>
      <c r="TK14" s="64" t="s">
        <v>129</v>
      </c>
      <c r="TL14" s="64" t="s">
        <v>129</v>
      </c>
      <c r="TM14" s="64" t="s">
        <v>129</v>
      </c>
      <c r="TN14" s="64" t="s">
        <v>129</v>
      </c>
      <c r="TO14" s="64" t="s">
        <v>129</v>
      </c>
      <c r="TP14" s="64" t="s">
        <v>129</v>
      </c>
      <c r="TQ14" s="64" t="s">
        <v>129</v>
      </c>
      <c r="TR14" s="64" t="s">
        <v>129</v>
      </c>
      <c r="TS14" s="64" t="s">
        <v>129</v>
      </c>
      <c r="TT14" s="64" t="s">
        <v>130</v>
      </c>
      <c r="TU14" s="64" t="s">
        <v>130</v>
      </c>
      <c r="TV14" s="64" t="s">
        <v>130</v>
      </c>
      <c r="TW14" s="64" t="s">
        <v>130</v>
      </c>
      <c r="TX14" s="64" t="s">
        <v>130</v>
      </c>
      <c r="TY14" s="64" t="s">
        <v>130</v>
      </c>
      <c r="TZ14" s="64" t="s">
        <v>130</v>
      </c>
      <c r="UA14" s="64" t="s">
        <v>130</v>
      </c>
      <c r="UB14" s="64" t="s">
        <v>130</v>
      </c>
      <c r="UC14" s="64" t="s">
        <v>130</v>
      </c>
      <c r="UD14" s="64" t="s">
        <v>117</v>
      </c>
      <c r="UE14" s="64" t="s">
        <v>117</v>
      </c>
      <c r="UF14" s="64" t="s">
        <v>117</v>
      </c>
      <c r="UG14" s="64" t="s">
        <v>117</v>
      </c>
      <c r="UH14" s="64" t="s">
        <v>117</v>
      </c>
      <c r="UI14" s="64" t="s">
        <v>117</v>
      </c>
      <c r="UJ14" s="64" t="s">
        <v>117</v>
      </c>
      <c r="UK14" s="64" t="s">
        <v>117</v>
      </c>
      <c r="UL14" s="64" t="s">
        <v>117</v>
      </c>
      <c r="UM14" s="64" t="s">
        <v>117</v>
      </c>
      <c r="UN14" s="64" t="s">
        <v>129</v>
      </c>
      <c r="UO14" s="64" t="s">
        <v>129</v>
      </c>
      <c r="UP14" s="64" t="s">
        <v>129</v>
      </c>
      <c r="UQ14" s="64" t="s">
        <v>129</v>
      </c>
      <c r="UR14" s="64" t="s">
        <v>129</v>
      </c>
      <c r="US14" s="64" t="s">
        <v>129</v>
      </c>
      <c r="UT14" s="64" t="s">
        <v>129</v>
      </c>
      <c r="UU14" s="64" t="s">
        <v>129</v>
      </c>
      <c r="UV14" s="64" t="s">
        <v>129</v>
      </c>
      <c r="UW14" s="64" t="s">
        <v>129</v>
      </c>
      <c r="UX14" s="64" t="s">
        <v>130</v>
      </c>
      <c r="UY14" s="64" t="s">
        <v>130</v>
      </c>
      <c r="UZ14" s="64" t="s">
        <v>130</v>
      </c>
      <c r="VA14" s="64" t="s">
        <v>130</v>
      </c>
      <c r="VB14" s="64" t="s">
        <v>130</v>
      </c>
      <c r="VC14" s="64" t="s">
        <v>130</v>
      </c>
      <c r="VD14" s="64" t="s">
        <v>130</v>
      </c>
      <c r="VE14" s="64" t="s">
        <v>130</v>
      </c>
      <c r="VF14" s="64" t="s">
        <v>130</v>
      </c>
      <c r="VG14" s="64" t="s">
        <v>130</v>
      </c>
      <c r="VH14" s="64" t="s">
        <v>117</v>
      </c>
      <c r="VI14" s="64" t="s">
        <v>117</v>
      </c>
      <c r="VJ14" s="64" t="s">
        <v>117</v>
      </c>
      <c r="VK14" s="64" t="s">
        <v>117</v>
      </c>
      <c r="VL14" s="64" t="s">
        <v>117</v>
      </c>
      <c r="VM14" s="64" t="s">
        <v>117</v>
      </c>
      <c r="VN14" s="64" t="s">
        <v>117</v>
      </c>
      <c r="VO14" s="64" t="s">
        <v>117</v>
      </c>
      <c r="VP14" s="64" t="s">
        <v>117</v>
      </c>
      <c r="VQ14" s="64" t="s">
        <v>117</v>
      </c>
      <c r="VR14" s="64" t="s">
        <v>129</v>
      </c>
      <c r="VS14" s="64" t="s">
        <v>129</v>
      </c>
      <c r="VT14" s="64" t="s">
        <v>129</v>
      </c>
      <c r="VU14" s="64" t="s">
        <v>129</v>
      </c>
      <c r="VV14" s="64" t="s">
        <v>129</v>
      </c>
      <c r="VW14" s="64" t="s">
        <v>129</v>
      </c>
      <c r="VX14" s="64" t="s">
        <v>129</v>
      </c>
      <c r="VY14" s="64" t="s">
        <v>129</v>
      </c>
      <c r="VZ14" s="64" t="s">
        <v>129</v>
      </c>
      <c r="WA14" s="64" t="s">
        <v>129</v>
      </c>
      <c r="WB14" s="64" t="s">
        <v>130</v>
      </c>
      <c r="WC14" s="64" t="s">
        <v>130</v>
      </c>
      <c r="WD14" s="64" t="s">
        <v>130</v>
      </c>
      <c r="WE14" s="64" t="s">
        <v>130</v>
      </c>
      <c r="WF14" s="64" t="s">
        <v>130</v>
      </c>
      <c r="WG14" s="64" t="s">
        <v>130</v>
      </c>
      <c r="WH14" s="64" t="s">
        <v>130</v>
      </c>
      <c r="WI14" s="64" t="s">
        <v>130</v>
      </c>
      <c r="WJ14" s="64" t="s">
        <v>130</v>
      </c>
      <c r="WK14" s="64" t="s">
        <v>130</v>
      </c>
      <c r="WL14" s="64" t="s">
        <v>117</v>
      </c>
      <c r="WM14" s="64" t="s">
        <v>117</v>
      </c>
      <c r="WN14" s="64" t="s">
        <v>117</v>
      </c>
      <c r="WO14" s="64" t="s">
        <v>117</v>
      </c>
      <c r="WP14" s="64" t="s">
        <v>117</v>
      </c>
      <c r="WQ14" s="64" t="s">
        <v>117</v>
      </c>
      <c r="WR14" s="64" t="s">
        <v>117</v>
      </c>
      <c r="WS14" s="64" t="s">
        <v>117</v>
      </c>
      <c r="WT14" s="64" t="s">
        <v>117</v>
      </c>
      <c r="WU14" s="64" t="s">
        <v>117</v>
      </c>
      <c r="WV14" s="64" t="s">
        <v>129</v>
      </c>
      <c r="WW14" s="64" t="s">
        <v>129</v>
      </c>
      <c r="WX14" s="64" t="s">
        <v>129</v>
      </c>
      <c r="WY14" s="64" t="s">
        <v>129</v>
      </c>
      <c r="WZ14" s="64" t="s">
        <v>129</v>
      </c>
      <c r="XA14" s="64" t="s">
        <v>129</v>
      </c>
      <c r="XB14" s="64" t="s">
        <v>129</v>
      </c>
      <c r="XC14" s="64" t="s">
        <v>129</v>
      </c>
      <c r="XD14" s="64" t="s">
        <v>129</v>
      </c>
      <c r="XE14" s="64" t="s">
        <v>129</v>
      </c>
      <c r="XF14" s="64" t="s">
        <v>130</v>
      </c>
      <c r="XG14" s="64" t="s">
        <v>130</v>
      </c>
      <c r="XH14" s="64" t="s">
        <v>130</v>
      </c>
      <c r="XI14" s="64" t="s">
        <v>130</v>
      </c>
      <c r="XJ14" s="64" t="s">
        <v>130</v>
      </c>
      <c r="XK14" s="64" t="s">
        <v>130</v>
      </c>
      <c r="XL14" s="64" t="s">
        <v>130</v>
      </c>
      <c r="XM14" s="64" t="s">
        <v>130</v>
      </c>
      <c r="XN14" s="64" t="s">
        <v>130</v>
      </c>
      <c r="XO14" s="64" t="s">
        <v>130</v>
      </c>
      <c r="XP14" s="64" t="s">
        <v>117</v>
      </c>
      <c r="XQ14" s="64" t="s">
        <v>117</v>
      </c>
      <c r="XR14" s="64" t="s">
        <v>117</v>
      </c>
      <c r="XS14" s="64" t="s">
        <v>117</v>
      </c>
      <c r="XT14" s="64" t="s">
        <v>117</v>
      </c>
      <c r="XU14" s="64" t="s">
        <v>117</v>
      </c>
      <c r="XV14" s="64" t="s">
        <v>117</v>
      </c>
      <c r="XW14" s="64" t="s">
        <v>117</v>
      </c>
      <c r="XX14" s="64" t="s">
        <v>117</v>
      </c>
      <c r="XY14" s="64" t="s">
        <v>117</v>
      </c>
      <c r="XZ14" s="64" t="s">
        <v>129</v>
      </c>
      <c r="YA14" s="64" t="s">
        <v>129</v>
      </c>
      <c r="YB14" s="64" t="s">
        <v>129</v>
      </c>
      <c r="YC14" s="64" t="s">
        <v>129</v>
      </c>
      <c r="YD14" s="64" t="s">
        <v>129</v>
      </c>
      <c r="YE14" s="64" t="s">
        <v>129</v>
      </c>
      <c r="YF14" s="64" t="s">
        <v>129</v>
      </c>
      <c r="YG14" s="64" t="s">
        <v>129</v>
      </c>
      <c r="YH14" s="64" t="s">
        <v>129</v>
      </c>
      <c r="YI14" s="64" t="s">
        <v>129</v>
      </c>
      <c r="YJ14" s="64" t="s">
        <v>130</v>
      </c>
      <c r="YK14" s="64" t="s">
        <v>130</v>
      </c>
      <c r="YL14" s="64" t="s">
        <v>130</v>
      </c>
      <c r="YM14" s="64" t="s">
        <v>130</v>
      </c>
      <c r="YN14" s="64" t="s">
        <v>130</v>
      </c>
      <c r="YO14" s="64" t="s">
        <v>130</v>
      </c>
      <c r="YP14" s="64" t="s">
        <v>130</v>
      </c>
      <c r="YQ14" s="64" t="s">
        <v>130</v>
      </c>
      <c r="YR14" s="64" t="s">
        <v>130</v>
      </c>
      <c r="YS14" s="64" t="s">
        <v>130</v>
      </c>
      <c r="YT14" s="64" t="s">
        <v>117</v>
      </c>
      <c r="YU14" s="64" t="s">
        <v>117</v>
      </c>
      <c r="YV14" s="64" t="s">
        <v>117</v>
      </c>
      <c r="YW14" s="64" t="s">
        <v>117</v>
      </c>
      <c r="YX14" s="64" t="s">
        <v>117</v>
      </c>
      <c r="YY14" s="64" t="s">
        <v>117</v>
      </c>
      <c r="YZ14" s="64" t="s">
        <v>117</v>
      </c>
      <c r="ZA14" s="64" t="s">
        <v>117</v>
      </c>
      <c r="ZB14" s="64" t="s">
        <v>117</v>
      </c>
      <c r="ZC14" s="64" t="s">
        <v>117</v>
      </c>
      <c r="ZD14" s="64" t="s">
        <v>129</v>
      </c>
      <c r="ZE14" s="64" t="s">
        <v>129</v>
      </c>
      <c r="ZF14" s="64" t="s">
        <v>129</v>
      </c>
      <c r="ZG14" s="64" t="s">
        <v>129</v>
      </c>
      <c r="ZH14" s="64" t="s">
        <v>129</v>
      </c>
      <c r="ZI14" s="64" t="s">
        <v>129</v>
      </c>
      <c r="ZJ14" s="64" t="s">
        <v>129</v>
      </c>
      <c r="ZK14" s="64" t="s">
        <v>129</v>
      </c>
      <c r="ZL14" s="64" t="s">
        <v>129</v>
      </c>
      <c r="ZM14" s="64" t="s">
        <v>129</v>
      </c>
      <c r="ZN14" s="64" t="s">
        <v>130</v>
      </c>
      <c r="ZO14" s="64" t="s">
        <v>130</v>
      </c>
      <c r="ZP14" s="64" t="s">
        <v>130</v>
      </c>
      <c r="ZQ14" s="64" t="s">
        <v>130</v>
      </c>
      <c r="ZR14" s="64" t="s">
        <v>130</v>
      </c>
      <c r="ZS14" s="64" t="s">
        <v>130</v>
      </c>
      <c r="ZT14" s="64" t="s">
        <v>130</v>
      </c>
      <c r="ZU14" s="64" t="s">
        <v>130</v>
      </c>
      <c r="ZV14" s="64" t="s">
        <v>130</v>
      </c>
      <c r="ZW14" s="64" t="s">
        <v>130</v>
      </c>
      <c r="ZX14" s="64" t="s">
        <v>117</v>
      </c>
      <c r="ZY14" s="64" t="s">
        <v>117</v>
      </c>
      <c r="ZZ14" s="64" t="s">
        <v>117</v>
      </c>
      <c r="AAA14" s="64" t="s">
        <v>117</v>
      </c>
      <c r="AAB14" s="64" t="s">
        <v>117</v>
      </c>
      <c r="AAC14" s="64" t="s">
        <v>117</v>
      </c>
      <c r="AAD14" s="64" t="s">
        <v>117</v>
      </c>
      <c r="AAE14" s="64" t="s">
        <v>117</v>
      </c>
      <c r="AAF14" s="64" t="s">
        <v>117</v>
      </c>
      <c r="AAG14" s="64" t="s">
        <v>117</v>
      </c>
      <c r="AAH14" s="64" t="s">
        <v>129</v>
      </c>
      <c r="AAI14" s="64" t="s">
        <v>129</v>
      </c>
      <c r="AAJ14" s="64" t="s">
        <v>129</v>
      </c>
      <c r="AAK14" s="64" t="s">
        <v>129</v>
      </c>
      <c r="AAL14" s="64" t="s">
        <v>129</v>
      </c>
      <c r="AAM14" s="64" t="s">
        <v>129</v>
      </c>
      <c r="AAN14" s="64" t="s">
        <v>129</v>
      </c>
      <c r="AAO14" s="64" t="s">
        <v>129</v>
      </c>
      <c r="AAP14" s="64" t="s">
        <v>129</v>
      </c>
      <c r="AAQ14" s="64" t="s">
        <v>129</v>
      </c>
      <c r="AAR14" s="64" t="s">
        <v>130</v>
      </c>
      <c r="AAS14" s="64" t="s">
        <v>130</v>
      </c>
      <c r="AAT14" s="64" t="s">
        <v>130</v>
      </c>
      <c r="AAU14" s="64" t="s">
        <v>130</v>
      </c>
      <c r="AAV14" s="64" t="s">
        <v>130</v>
      </c>
      <c r="AAW14" s="64" t="s">
        <v>130</v>
      </c>
      <c r="AAX14" s="64" t="s">
        <v>130</v>
      </c>
      <c r="AAY14" s="64" t="s">
        <v>130</v>
      </c>
      <c r="AAZ14" s="64" t="s">
        <v>130</v>
      </c>
      <c r="ABA14" s="64" t="s">
        <v>130</v>
      </c>
      <c r="ABB14" s="64" t="s">
        <v>117</v>
      </c>
      <c r="ABC14" s="64" t="s">
        <v>117</v>
      </c>
      <c r="ABD14" s="64" t="s">
        <v>117</v>
      </c>
      <c r="ABE14" s="64" t="s">
        <v>117</v>
      </c>
      <c r="ABF14" s="64" t="s">
        <v>117</v>
      </c>
      <c r="ABG14" s="64" t="s">
        <v>117</v>
      </c>
      <c r="ABH14" s="64" t="s">
        <v>117</v>
      </c>
      <c r="ABI14" s="64" t="s">
        <v>117</v>
      </c>
      <c r="ABJ14" s="64" t="s">
        <v>117</v>
      </c>
      <c r="ABK14" s="64" t="s">
        <v>117</v>
      </c>
      <c r="ABL14" s="64" t="s">
        <v>129</v>
      </c>
      <c r="ABM14" s="64" t="s">
        <v>129</v>
      </c>
      <c r="ABN14" s="64" t="s">
        <v>129</v>
      </c>
      <c r="ABO14" s="64" t="s">
        <v>129</v>
      </c>
      <c r="ABP14" s="64" t="s">
        <v>129</v>
      </c>
      <c r="ABQ14" s="64" t="s">
        <v>129</v>
      </c>
      <c r="ABR14" s="64" t="s">
        <v>129</v>
      </c>
      <c r="ABS14" s="64" t="s">
        <v>129</v>
      </c>
      <c r="ABT14" s="64" t="s">
        <v>129</v>
      </c>
      <c r="ABU14" s="64" t="s">
        <v>129</v>
      </c>
      <c r="ABV14" s="64" t="s">
        <v>130</v>
      </c>
      <c r="ABW14" s="64" t="s">
        <v>130</v>
      </c>
      <c r="ABX14" s="64" t="s">
        <v>130</v>
      </c>
      <c r="ABY14" s="64" t="s">
        <v>130</v>
      </c>
      <c r="ABZ14" s="64" t="s">
        <v>130</v>
      </c>
      <c r="ACA14" s="64" t="s">
        <v>130</v>
      </c>
      <c r="ACB14" s="64" t="s">
        <v>130</v>
      </c>
      <c r="ACC14" s="64" t="s">
        <v>130</v>
      </c>
      <c r="ACD14" s="64" t="s">
        <v>130</v>
      </c>
      <c r="ACE14" s="64" t="s">
        <v>130</v>
      </c>
      <c r="ACF14" s="64" t="s">
        <v>117</v>
      </c>
      <c r="ACG14" s="64" t="s">
        <v>117</v>
      </c>
      <c r="ACH14" s="64" t="s">
        <v>117</v>
      </c>
      <c r="ACI14" s="64" t="s">
        <v>117</v>
      </c>
      <c r="ACJ14" s="64" t="s">
        <v>117</v>
      </c>
      <c r="ACK14" s="64" t="s">
        <v>117</v>
      </c>
      <c r="ACL14" s="64" t="s">
        <v>117</v>
      </c>
      <c r="ACM14" s="64" t="s">
        <v>117</v>
      </c>
      <c r="ACN14" s="64" t="s">
        <v>117</v>
      </c>
      <c r="ACO14" s="64" t="s">
        <v>117</v>
      </c>
      <c r="ACP14" s="64" t="s">
        <v>129</v>
      </c>
      <c r="ACQ14" s="64" t="s">
        <v>129</v>
      </c>
      <c r="ACR14" s="64" t="s">
        <v>129</v>
      </c>
      <c r="ACS14" s="64" t="s">
        <v>129</v>
      </c>
      <c r="ACT14" s="64" t="s">
        <v>129</v>
      </c>
      <c r="ACU14" s="64" t="s">
        <v>129</v>
      </c>
      <c r="ACV14" s="64" t="s">
        <v>129</v>
      </c>
      <c r="ACW14" s="64" t="s">
        <v>129</v>
      </c>
      <c r="ACX14" s="64" t="s">
        <v>129</v>
      </c>
      <c r="ACY14" s="64" t="s">
        <v>129</v>
      </c>
      <c r="ACZ14" s="64" t="s">
        <v>130</v>
      </c>
      <c r="ADA14" s="64" t="s">
        <v>130</v>
      </c>
      <c r="ADB14" s="64" t="s">
        <v>130</v>
      </c>
      <c r="ADC14" s="64" t="s">
        <v>130</v>
      </c>
      <c r="ADD14" s="64" t="s">
        <v>130</v>
      </c>
      <c r="ADE14" s="64" t="s">
        <v>130</v>
      </c>
      <c r="ADF14" s="64" t="s">
        <v>130</v>
      </c>
      <c r="ADG14" s="64" t="s">
        <v>130</v>
      </c>
      <c r="ADH14" s="64" t="s">
        <v>130</v>
      </c>
      <c r="ADI14" s="64" t="s">
        <v>130</v>
      </c>
      <c r="ADJ14" s="64" t="s">
        <v>117</v>
      </c>
      <c r="ADK14" s="64" t="s">
        <v>117</v>
      </c>
      <c r="ADL14" s="64" t="s">
        <v>117</v>
      </c>
      <c r="ADM14" s="64" t="s">
        <v>117</v>
      </c>
      <c r="ADN14" s="64" t="s">
        <v>117</v>
      </c>
      <c r="ADO14" s="64" t="s">
        <v>117</v>
      </c>
      <c r="ADP14" s="64" t="s">
        <v>117</v>
      </c>
      <c r="ADQ14" s="64" t="s">
        <v>117</v>
      </c>
      <c r="ADR14" s="64" t="s">
        <v>117</v>
      </c>
      <c r="ADS14" s="64" t="s">
        <v>117</v>
      </c>
      <c r="ADT14" s="64" t="s">
        <v>129</v>
      </c>
      <c r="ADU14" s="64" t="s">
        <v>129</v>
      </c>
      <c r="ADV14" s="64" t="s">
        <v>129</v>
      </c>
      <c r="ADW14" s="64" t="s">
        <v>129</v>
      </c>
      <c r="ADX14" s="64" t="s">
        <v>129</v>
      </c>
      <c r="ADY14" s="64" t="s">
        <v>129</v>
      </c>
      <c r="ADZ14" s="64" t="s">
        <v>129</v>
      </c>
      <c r="AEA14" s="64" t="s">
        <v>129</v>
      </c>
      <c r="AEB14" s="64" t="s">
        <v>129</v>
      </c>
      <c r="AEC14" s="64" t="s">
        <v>129</v>
      </c>
      <c r="AED14" s="64" t="s">
        <v>130</v>
      </c>
      <c r="AEE14" s="64" t="s">
        <v>130</v>
      </c>
      <c r="AEF14" s="64" t="s">
        <v>130</v>
      </c>
      <c r="AEG14" s="64" t="s">
        <v>130</v>
      </c>
      <c r="AEH14" s="64" t="s">
        <v>130</v>
      </c>
      <c r="AEI14" s="64" t="s">
        <v>130</v>
      </c>
      <c r="AEJ14" s="64" t="s">
        <v>130</v>
      </c>
      <c r="AEK14" s="64" t="s">
        <v>130</v>
      </c>
      <c r="AEL14" s="64" t="s">
        <v>130</v>
      </c>
      <c r="AEM14" s="64" t="s">
        <v>130</v>
      </c>
      <c r="AEN14" s="64" t="s">
        <v>117</v>
      </c>
      <c r="AEO14" s="64" t="s">
        <v>117</v>
      </c>
      <c r="AEP14" s="64" t="s">
        <v>117</v>
      </c>
      <c r="AEQ14" s="64" t="s">
        <v>117</v>
      </c>
      <c r="AER14" s="64" t="s">
        <v>117</v>
      </c>
      <c r="AES14" s="64" t="s">
        <v>117</v>
      </c>
      <c r="AET14" s="64" t="s">
        <v>117</v>
      </c>
      <c r="AEU14" s="64" t="s">
        <v>117</v>
      </c>
      <c r="AEV14" s="64" t="s">
        <v>117</v>
      </c>
      <c r="AEW14" s="64" t="s">
        <v>117</v>
      </c>
      <c r="AEX14" s="64" t="s">
        <v>129</v>
      </c>
      <c r="AEY14" s="64" t="s">
        <v>129</v>
      </c>
      <c r="AEZ14" s="64" t="s">
        <v>129</v>
      </c>
      <c r="AFA14" s="64" t="s">
        <v>129</v>
      </c>
      <c r="AFB14" s="64" t="s">
        <v>129</v>
      </c>
      <c r="AFC14" s="64" t="s">
        <v>129</v>
      </c>
      <c r="AFD14" s="64" t="s">
        <v>129</v>
      </c>
      <c r="AFE14" s="64" t="s">
        <v>129</v>
      </c>
      <c r="AFF14" s="64" t="s">
        <v>129</v>
      </c>
      <c r="AFG14" s="64" t="s">
        <v>129</v>
      </c>
      <c r="AFH14" s="64" t="s">
        <v>130</v>
      </c>
      <c r="AFI14" s="64" t="s">
        <v>130</v>
      </c>
      <c r="AFJ14" s="64" t="s">
        <v>130</v>
      </c>
      <c r="AFK14" s="64" t="s">
        <v>130</v>
      </c>
      <c r="AFL14" s="64" t="s">
        <v>130</v>
      </c>
      <c r="AFM14" s="64" t="s">
        <v>130</v>
      </c>
      <c r="AFN14" s="64" t="s">
        <v>130</v>
      </c>
      <c r="AFO14" s="64" t="s">
        <v>130</v>
      </c>
      <c r="AFP14" s="64" t="s">
        <v>130</v>
      </c>
      <c r="AFQ14" s="64" t="s">
        <v>130</v>
      </c>
      <c r="AFR14" s="64" t="s">
        <v>117</v>
      </c>
      <c r="AFS14" s="64" t="s">
        <v>117</v>
      </c>
      <c r="AFT14" s="64" t="s">
        <v>117</v>
      </c>
      <c r="AFU14" s="64" t="s">
        <v>117</v>
      </c>
      <c r="AFV14" s="64" t="s">
        <v>117</v>
      </c>
      <c r="AFW14" s="64" t="s">
        <v>117</v>
      </c>
      <c r="AFX14" s="64" t="s">
        <v>117</v>
      </c>
      <c r="AFY14" s="64" t="s">
        <v>117</v>
      </c>
      <c r="AFZ14" s="64" t="s">
        <v>117</v>
      </c>
      <c r="AGA14" s="64" t="s">
        <v>117</v>
      </c>
      <c r="AGB14" s="64" t="s">
        <v>129</v>
      </c>
      <c r="AGC14" s="64" t="s">
        <v>129</v>
      </c>
      <c r="AGD14" s="64" t="s">
        <v>129</v>
      </c>
      <c r="AGE14" s="64" t="s">
        <v>129</v>
      </c>
      <c r="AGF14" s="64" t="s">
        <v>129</v>
      </c>
      <c r="AGG14" s="64" t="s">
        <v>129</v>
      </c>
      <c r="AGH14" s="64" t="s">
        <v>129</v>
      </c>
      <c r="AGI14" s="64" t="s">
        <v>129</v>
      </c>
      <c r="AGJ14" s="64" t="s">
        <v>129</v>
      </c>
      <c r="AGK14" s="64" t="s">
        <v>129</v>
      </c>
      <c r="AGL14" s="64" t="s">
        <v>130</v>
      </c>
      <c r="AGM14" s="64" t="s">
        <v>130</v>
      </c>
      <c r="AGN14" s="64" t="s">
        <v>130</v>
      </c>
      <c r="AGO14" s="64" t="s">
        <v>130</v>
      </c>
      <c r="AGP14" s="64" t="s">
        <v>130</v>
      </c>
      <c r="AGQ14" s="64" t="s">
        <v>130</v>
      </c>
      <c r="AGR14" s="64" t="s">
        <v>130</v>
      </c>
      <c r="AGS14" s="64" t="s">
        <v>130</v>
      </c>
      <c r="AGT14" s="64" t="s">
        <v>130</v>
      </c>
      <c r="AGU14" s="64" t="s">
        <v>130</v>
      </c>
      <c r="AGV14" s="64" t="s">
        <v>117</v>
      </c>
      <c r="AGW14" s="64" t="s">
        <v>117</v>
      </c>
      <c r="AGX14" s="64" t="s">
        <v>117</v>
      </c>
      <c r="AGY14" s="64" t="s">
        <v>117</v>
      </c>
      <c r="AGZ14" s="64" t="s">
        <v>117</v>
      </c>
      <c r="AHA14" s="64" t="s">
        <v>117</v>
      </c>
      <c r="AHB14" s="64" t="s">
        <v>117</v>
      </c>
      <c r="AHC14" s="64" t="s">
        <v>117</v>
      </c>
      <c r="AHD14" s="64" t="s">
        <v>117</v>
      </c>
      <c r="AHE14" s="64" t="s">
        <v>117</v>
      </c>
      <c r="AHF14" s="64" t="s">
        <v>129</v>
      </c>
      <c r="AHG14" s="64" t="s">
        <v>129</v>
      </c>
      <c r="AHH14" s="64" t="s">
        <v>129</v>
      </c>
      <c r="AHI14" s="64" t="s">
        <v>129</v>
      </c>
      <c r="AHJ14" s="64" t="s">
        <v>129</v>
      </c>
      <c r="AHK14" s="64" t="s">
        <v>129</v>
      </c>
      <c r="AHL14" s="64" t="s">
        <v>129</v>
      </c>
      <c r="AHM14" s="64" t="s">
        <v>129</v>
      </c>
      <c r="AHN14" s="64" t="s">
        <v>129</v>
      </c>
      <c r="AHO14" s="64" t="s">
        <v>129</v>
      </c>
      <c r="AHP14" s="64" t="s">
        <v>130</v>
      </c>
      <c r="AHQ14" s="64" t="s">
        <v>130</v>
      </c>
      <c r="AHR14" s="64" t="s">
        <v>130</v>
      </c>
      <c r="AHS14" s="64" t="s">
        <v>130</v>
      </c>
      <c r="AHT14" s="64" t="s">
        <v>130</v>
      </c>
      <c r="AHU14" s="64" t="s">
        <v>130</v>
      </c>
      <c r="AHV14" s="64" t="s">
        <v>130</v>
      </c>
      <c r="AHW14" s="64" t="s">
        <v>130</v>
      </c>
      <c r="AHX14" s="64" t="s">
        <v>130</v>
      </c>
      <c r="AHY14" s="64" t="s">
        <v>130</v>
      </c>
      <c r="AHZ14" s="64" t="s">
        <v>117</v>
      </c>
      <c r="AIA14" s="64" t="s">
        <v>117</v>
      </c>
      <c r="AIB14" s="64" t="s">
        <v>117</v>
      </c>
      <c r="AIC14" s="64" t="s">
        <v>117</v>
      </c>
      <c r="AID14" s="64" t="s">
        <v>117</v>
      </c>
      <c r="AIE14" s="64" t="s">
        <v>117</v>
      </c>
      <c r="AIF14" s="64" t="s">
        <v>117</v>
      </c>
      <c r="AIG14" s="64" t="s">
        <v>117</v>
      </c>
      <c r="AIH14" s="64" t="s">
        <v>117</v>
      </c>
      <c r="AII14" s="64" t="s">
        <v>117</v>
      </c>
      <c r="AIJ14" s="64" t="s">
        <v>129</v>
      </c>
      <c r="AIK14" s="64" t="s">
        <v>129</v>
      </c>
      <c r="AIL14" s="64" t="s">
        <v>129</v>
      </c>
      <c r="AIM14" s="64" t="s">
        <v>129</v>
      </c>
      <c r="AIN14" s="64" t="s">
        <v>129</v>
      </c>
      <c r="AIO14" s="64" t="s">
        <v>129</v>
      </c>
      <c r="AIP14" s="64" t="s">
        <v>129</v>
      </c>
      <c r="AIQ14" s="64" t="s">
        <v>129</v>
      </c>
      <c r="AIR14" s="64" t="s">
        <v>129</v>
      </c>
      <c r="AIS14" s="64" t="s">
        <v>129</v>
      </c>
      <c r="AIT14" s="64" t="s">
        <v>130</v>
      </c>
      <c r="AIU14" s="64" t="s">
        <v>130</v>
      </c>
      <c r="AIV14" s="64" t="s">
        <v>130</v>
      </c>
      <c r="AIW14" s="64" t="s">
        <v>130</v>
      </c>
      <c r="AIX14" s="64" t="s">
        <v>130</v>
      </c>
      <c r="AIY14" s="64" t="s">
        <v>130</v>
      </c>
      <c r="AIZ14" s="64" t="s">
        <v>130</v>
      </c>
      <c r="AJA14" s="64" t="s">
        <v>130</v>
      </c>
      <c r="AJB14" s="64" t="s">
        <v>130</v>
      </c>
      <c r="AJC14" s="64" t="s">
        <v>130</v>
      </c>
      <c r="AJD14" s="64" t="s">
        <v>117</v>
      </c>
      <c r="AJE14" s="64" t="s">
        <v>117</v>
      </c>
      <c r="AJF14" s="64" t="s">
        <v>117</v>
      </c>
      <c r="AJG14" s="64" t="s">
        <v>117</v>
      </c>
      <c r="AJH14" s="64" t="s">
        <v>117</v>
      </c>
      <c r="AJI14" s="64" t="s">
        <v>117</v>
      </c>
      <c r="AJJ14" s="64" t="s">
        <v>117</v>
      </c>
      <c r="AJK14" s="64" t="s">
        <v>117</v>
      </c>
      <c r="AJL14" s="64" t="s">
        <v>117</v>
      </c>
      <c r="AJM14" s="64" t="s">
        <v>117</v>
      </c>
      <c r="AJN14" s="64" t="s">
        <v>129</v>
      </c>
      <c r="AJO14" s="64" t="s">
        <v>129</v>
      </c>
      <c r="AJP14" s="64" t="s">
        <v>129</v>
      </c>
      <c r="AJQ14" s="64" t="s">
        <v>129</v>
      </c>
      <c r="AJR14" s="64" t="s">
        <v>129</v>
      </c>
      <c r="AJS14" s="64" t="s">
        <v>129</v>
      </c>
      <c r="AJT14" s="64" t="s">
        <v>129</v>
      </c>
      <c r="AJU14" s="64" t="s">
        <v>129</v>
      </c>
      <c r="AJV14" s="64" t="s">
        <v>129</v>
      </c>
      <c r="AJW14" s="64" t="s">
        <v>129</v>
      </c>
      <c r="AJX14" s="64" t="s">
        <v>130</v>
      </c>
      <c r="AJY14" s="64" t="s">
        <v>130</v>
      </c>
      <c r="AJZ14" s="64" t="s">
        <v>130</v>
      </c>
      <c r="AKA14" s="64" t="s">
        <v>130</v>
      </c>
      <c r="AKB14" s="64" t="s">
        <v>130</v>
      </c>
      <c r="AKC14" s="64" t="s">
        <v>130</v>
      </c>
      <c r="AKD14" s="64" t="s">
        <v>130</v>
      </c>
      <c r="AKE14" s="64" t="s">
        <v>130</v>
      </c>
      <c r="AKF14" s="64" t="s">
        <v>130</v>
      </c>
      <c r="AKG14" s="64" t="s">
        <v>130</v>
      </c>
      <c r="AKH14" s="64" t="s">
        <v>117</v>
      </c>
      <c r="AKI14" s="64" t="s">
        <v>117</v>
      </c>
      <c r="AKJ14" s="64" t="s">
        <v>117</v>
      </c>
      <c r="AKK14" s="64" t="s">
        <v>117</v>
      </c>
      <c r="AKL14" s="64" t="s">
        <v>117</v>
      </c>
      <c r="AKM14" s="64" t="s">
        <v>117</v>
      </c>
      <c r="AKN14" s="64" t="s">
        <v>117</v>
      </c>
      <c r="AKO14" s="64" t="s">
        <v>117</v>
      </c>
      <c r="AKP14" s="64" t="s">
        <v>117</v>
      </c>
      <c r="AKQ14" s="64" t="s">
        <v>117</v>
      </c>
      <c r="AKR14" s="64" t="s">
        <v>129</v>
      </c>
      <c r="AKS14" s="64" t="s">
        <v>129</v>
      </c>
      <c r="AKT14" s="64" t="s">
        <v>129</v>
      </c>
      <c r="AKU14" s="64" t="s">
        <v>129</v>
      </c>
      <c r="AKV14" s="64" t="s">
        <v>129</v>
      </c>
      <c r="AKW14" s="64" t="s">
        <v>129</v>
      </c>
      <c r="AKX14" s="64" t="s">
        <v>129</v>
      </c>
      <c r="AKY14" s="64" t="s">
        <v>129</v>
      </c>
      <c r="AKZ14" s="64" t="s">
        <v>129</v>
      </c>
      <c r="ALA14" s="64" t="s">
        <v>129</v>
      </c>
      <c r="ALB14" s="64" t="s">
        <v>130</v>
      </c>
      <c r="ALC14" s="64" t="s">
        <v>130</v>
      </c>
      <c r="ALD14" s="64" t="s">
        <v>130</v>
      </c>
      <c r="ALE14" s="64" t="s">
        <v>130</v>
      </c>
      <c r="ALF14" s="64" t="s">
        <v>130</v>
      </c>
      <c r="ALG14" s="64" t="s">
        <v>130</v>
      </c>
      <c r="ALH14" s="64" t="s">
        <v>130</v>
      </c>
      <c r="ALI14" s="64" t="s">
        <v>130</v>
      </c>
      <c r="ALJ14" s="64" t="s">
        <v>130</v>
      </c>
      <c r="ALK14" s="64" t="s">
        <v>130</v>
      </c>
      <c r="ALL14" s="64" t="s">
        <v>117</v>
      </c>
      <c r="ALM14" s="64" t="s">
        <v>117</v>
      </c>
      <c r="ALN14" s="64" t="s">
        <v>117</v>
      </c>
      <c r="ALO14" s="64" t="s">
        <v>117</v>
      </c>
      <c r="ALP14" s="64" t="s">
        <v>117</v>
      </c>
      <c r="ALQ14" s="64" t="s">
        <v>117</v>
      </c>
      <c r="ALR14" s="64" t="s">
        <v>117</v>
      </c>
      <c r="ALS14" s="64" t="s">
        <v>117</v>
      </c>
      <c r="ALT14" s="64" t="s">
        <v>117</v>
      </c>
      <c r="ALU14" s="64" t="s">
        <v>117</v>
      </c>
      <c r="ALV14" s="64" t="s">
        <v>129</v>
      </c>
      <c r="ALW14" s="64" t="s">
        <v>129</v>
      </c>
      <c r="ALX14" s="64" t="s">
        <v>129</v>
      </c>
      <c r="ALY14" s="64" t="s">
        <v>129</v>
      </c>
      <c r="ALZ14" s="64" t="s">
        <v>129</v>
      </c>
      <c r="AMA14" s="64" t="s">
        <v>129</v>
      </c>
      <c r="AMB14" s="64" t="s">
        <v>129</v>
      </c>
      <c r="AMC14" s="64" t="s">
        <v>129</v>
      </c>
      <c r="AMD14" s="64" t="s">
        <v>129</v>
      </c>
      <c r="AME14" s="64" t="s">
        <v>129</v>
      </c>
      <c r="AMF14" s="64" t="s">
        <v>130</v>
      </c>
      <c r="AMG14" s="64" t="s">
        <v>130</v>
      </c>
      <c r="AMH14" s="64" t="s">
        <v>130</v>
      </c>
      <c r="AMI14" s="64" t="s">
        <v>130</v>
      </c>
      <c r="AMJ14" s="64" t="s">
        <v>130</v>
      </c>
      <c r="AMK14" s="64" t="s">
        <v>130</v>
      </c>
      <c r="AML14" s="64" t="s">
        <v>130</v>
      </c>
      <c r="AMM14" s="64" t="s">
        <v>130</v>
      </c>
      <c r="AMN14" s="64" t="s">
        <v>130</v>
      </c>
      <c r="AMO14" s="64" t="s">
        <v>130</v>
      </c>
      <c r="AMP14" s="64" t="s">
        <v>117</v>
      </c>
      <c r="AMQ14" s="64" t="s">
        <v>117</v>
      </c>
      <c r="AMR14" s="64" t="s">
        <v>117</v>
      </c>
      <c r="AMS14" s="64" t="s">
        <v>117</v>
      </c>
      <c r="AMT14" s="64" t="s">
        <v>117</v>
      </c>
      <c r="AMU14" s="64" t="s">
        <v>117</v>
      </c>
      <c r="AMV14" s="64" t="s">
        <v>117</v>
      </c>
      <c r="AMW14" s="64" t="s">
        <v>117</v>
      </c>
      <c r="AMX14" s="64" t="s">
        <v>117</v>
      </c>
      <c r="AMY14" s="64" t="s">
        <v>117</v>
      </c>
      <c r="AMZ14" s="64" t="s">
        <v>129</v>
      </c>
      <c r="ANA14" s="64" t="s">
        <v>129</v>
      </c>
      <c r="ANB14" s="64" t="s">
        <v>129</v>
      </c>
      <c r="ANC14" s="64" t="s">
        <v>129</v>
      </c>
      <c r="AND14" s="64" t="s">
        <v>129</v>
      </c>
      <c r="ANE14" s="64" t="s">
        <v>129</v>
      </c>
      <c r="ANF14" s="64" t="s">
        <v>129</v>
      </c>
      <c r="ANG14" s="64" t="s">
        <v>129</v>
      </c>
      <c r="ANH14" s="64" t="s">
        <v>129</v>
      </c>
      <c r="ANI14" s="64" t="s">
        <v>129</v>
      </c>
      <c r="ANJ14" s="64" t="s">
        <v>130</v>
      </c>
      <c r="ANK14" s="64" t="s">
        <v>130</v>
      </c>
      <c r="ANL14" s="64" t="s">
        <v>130</v>
      </c>
      <c r="ANM14" s="64" t="s">
        <v>130</v>
      </c>
      <c r="ANN14" s="64" t="s">
        <v>130</v>
      </c>
      <c r="ANO14" s="64" t="s">
        <v>130</v>
      </c>
      <c r="ANP14" s="64" t="s">
        <v>130</v>
      </c>
      <c r="ANQ14" s="64" t="s">
        <v>130</v>
      </c>
      <c r="ANR14" s="64" t="s">
        <v>130</v>
      </c>
      <c r="ANS14" s="64" t="s">
        <v>130</v>
      </c>
      <c r="ANT14" s="64" t="s">
        <v>117</v>
      </c>
      <c r="ANU14" s="64" t="s">
        <v>117</v>
      </c>
      <c r="ANV14" s="64" t="s">
        <v>117</v>
      </c>
      <c r="ANW14" s="64" t="s">
        <v>117</v>
      </c>
      <c r="ANX14" s="64" t="s">
        <v>117</v>
      </c>
      <c r="ANY14" s="64" t="s">
        <v>117</v>
      </c>
      <c r="ANZ14" s="64" t="s">
        <v>117</v>
      </c>
      <c r="AOA14" s="64" t="s">
        <v>117</v>
      </c>
      <c r="AOB14" s="64" t="s">
        <v>117</v>
      </c>
      <c r="AOC14" s="64" t="s">
        <v>117</v>
      </c>
      <c r="AOD14" s="64" t="s">
        <v>129</v>
      </c>
      <c r="AOE14" s="64" t="s">
        <v>129</v>
      </c>
      <c r="AOF14" s="64" t="s">
        <v>129</v>
      </c>
      <c r="AOG14" s="64" t="s">
        <v>129</v>
      </c>
      <c r="AOH14" s="64" t="s">
        <v>129</v>
      </c>
      <c r="AOI14" s="64" t="s">
        <v>129</v>
      </c>
      <c r="AOJ14" s="64" t="s">
        <v>129</v>
      </c>
      <c r="AOK14" s="64" t="s">
        <v>129</v>
      </c>
      <c r="AOL14" s="64" t="s">
        <v>129</v>
      </c>
      <c r="AOM14" s="64" t="s">
        <v>129</v>
      </c>
      <c r="AON14" s="64" t="s">
        <v>130</v>
      </c>
      <c r="AOO14" s="64" t="s">
        <v>130</v>
      </c>
      <c r="AOP14" s="64" t="s">
        <v>130</v>
      </c>
      <c r="AOQ14" s="64" t="s">
        <v>130</v>
      </c>
      <c r="AOR14" s="64" t="s">
        <v>130</v>
      </c>
      <c r="AOS14" s="64" t="s">
        <v>130</v>
      </c>
      <c r="AOT14" s="64" t="s">
        <v>130</v>
      </c>
      <c r="AOU14" s="64" t="s">
        <v>130</v>
      </c>
      <c r="AOV14" s="64" t="s">
        <v>130</v>
      </c>
      <c r="AOW14" s="64" t="s">
        <v>130</v>
      </c>
      <c r="AOX14" s="64" t="s">
        <v>117</v>
      </c>
      <c r="AOY14" s="64" t="s">
        <v>117</v>
      </c>
      <c r="AOZ14" s="64" t="s">
        <v>117</v>
      </c>
      <c r="APA14" s="64" t="s">
        <v>117</v>
      </c>
      <c r="APB14" s="64" t="s">
        <v>117</v>
      </c>
      <c r="APC14" s="64" t="s">
        <v>117</v>
      </c>
      <c r="APD14" s="64" t="s">
        <v>117</v>
      </c>
      <c r="APE14" s="64" t="s">
        <v>117</v>
      </c>
      <c r="APF14" s="64" t="s">
        <v>117</v>
      </c>
      <c r="APG14" s="64" t="s">
        <v>117</v>
      </c>
      <c r="APH14" s="64" t="s">
        <v>129</v>
      </c>
      <c r="API14" s="64" t="s">
        <v>129</v>
      </c>
      <c r="APJ14" s="64" t="s">
        <v>129</v>
      </c>
      <c r="APK14" s="64" t="s">
        <v>129</v>
      </c>
      <c r="APL14" s="64" t="s">
        <v>129</v>
      </c>
      <c r="APM14" s="64" t="s">
        <v>129</v>
      </c>
      <c r="APN14" s="64" t="s">
        <v>129</v>
      </c>
      <c r="APO14" s="64" t="s">
        <v>129</v>
      </c>
      <c r="APP14" s="64" t="s">
        <v>129</v>
      </c>
      <c r="APQ14" s="64" t="s">
        <v>129</v>
      </c>
      <c r="APR14" s="64" t="s">
        <v>130</v>
      </c>
      <c r="APS14" s="64" t="s">
        <v>130</v>
      </c>
      <c r="APT14" s="64" t="s">
        <v>130</v>
      </c>
      <c r="APU14" s="64" t="s">
        <v>130</v>
      </c>
      <c r="APV14" s="64" t="s">
        <v>130</v>
      </c>
      <c r="APW14" s="64" t="s">
        <v>130</v>
      </c>
      <c r="APX14" s="64" t="s">
        <v>130</v>
      </c>
      <c r="APY14" s="64" t="s">
        <v>130</v>
      </c>
      <c r="APZ14" s="64" t="s">
        <v>130</v>
      </c>
      <c r="AQA14" s="64" t="s">
        <v>130</v>
      </c>
      <c r="AQB14" s="64" t="s">
        <v>117</v>
      </c>
      <c r="AQC14" s="64" t="s">
        <v>117</v>
      </c>
      <c r="AQD14" s="64" t="s">
        <v>117</v>
      </c>
      <c r="AQE14" s="64" t="s">
        <v>117</v>
      </c>
      <c r="AQF14" s="64" t="s">
        <v>117</v>
      </c>
      <c r="AQG14" s="64" t="s">
        <v>117</v>
      </c>
      <c r="AQH14" s="64" t="s">
        <v>117</v>
      </c>
      <c r="AQI14" s="64" t="s">
        <v>117</v>
      </c>
      <c r="AQJ14" s="64" t="s">
        <v>117</v>
      </c>
      <c r="AQK14" s="64" t="s">
        <v>117</v>
      </c>
      <c r="AQL14" s="64" t="s">
        <v>129</v>
      </c>
      <c r="AQM14" s="64" t="s">
        <v>129</v>
      </c>
      <c r="AQN14" s="64" t="s">
        <v>129</v>
      </c>
      <c r="AQO14" s="64" t="s">
        <v>129</v>
      </c>
      <c r="AQP14" s="64" t="s">
        <v>129</v>
      </c>
      <c r="AQQ14" s="64" t="s">
        <v>129</v>
      </c>
      <c r="AQR14" s="64" t="s">
        <v>129</v>
      </c>
      <c r="AQS14" s="64" t="s">
        <v>129</v>
      </c>
      <c r="AQT14" s="64" t="s">
        <v>129</v>
      </c>
      <c r="AQU14" s="64" t="s">
        <v>129</v>
      </c>
      <c r="AQV14" s="64" t="s">
        <v>130</v>
      </c>
      <c r="AQW14" s="64" t="s">
        <v>130</v>
      </c>
      <c r="AQX14" s="64" t="s">
        <v>130</v>
      </c>
      <c r="AQY14" s="64" t="s">
        <v>130</v>
      </c>
      <c r="AQZ14" s="64" t="s">
        <v>130</v>
      </c>
      <c r="ARA14" s="64" t="s">
        <v>130</v>
      </c>
      <c r="ARB14" s="64" t="s">
        <v>130</v>
      </c>
      <c r="ARC14" s="64" t="s">
        <v>130</v>
      </c>
      <c r="ARD14" s="64" t="s">
        <v>130</v>
      </c>
      <c r="ARE14" s="64" t="s">
        <v>130</v>
      </c>
      <c r="ARF14" s="64" t="s">
        <v>117</v>
      </c>
      <c r="ARG14" s="64" t="s">
        <v>117</v>
      </c>
      <c r="ARH14" s="64" t="s">
        <v>117</v>
      </c>
      <c r="ARI14" s="64" t="s">
        <v>117</v>
      </c>
      <c r="ARJ14" s="64" t="s">
        <v>117</v>
      </c>
      <c r="ARK14" s="64" t="s">
        <v>117</v>
      </c>
      <c r="ARL14" s="64" t="s">
        <v>117</v>
      </c>
      <c r="ARM14" s="64" t="s">
        <v>117</v>
      </c>
      <c r="ARN14" s="64" t="s">
        <v>117</v>
      </c>
      <c r="ARO14" s="64" t="s">
        <v>117</v>
      </c>
      <c r="ARP14" s="64" t="s">
        <v>129</v>
      </c>
      <c r="ARQ14" s="64" t="s">
        <v>129</v>
      </c>
      <c r="ARR14" s="64" t="s">
        <v>129</v>
      </c>
      <c r="ARS14" s="64" t="s">
        <v>129</v>
      </c>
      <c r="ART14" s="64" t="s">
        <v>129</v>
      </c>
      <c r="ARU14" s="64" t="s">
        <v>129</v>
      </c>
      <c r="ARV14" s="64" t="s">
        <v>129</v>
      </c>
      <c r="ARW14" s="64" t="s">
        <v>129</v>
      </c>
      <c r="ARX14" s="64" t="s">
        <v>129</v>
      </c>
      <c r="ARY14" s="64" t="s">
        <v>129</v>
      </c>
      <c r="ARZ14" s="64" t="s">
        <v>130</v>
      </c>
      <c r="ASA14" s="64" t="s">
        <v>130</v>
      </c>
      <c r="ASB14" s="64" t="s">
        <v>130</v>
      </c>
      <c r="ASC14" s="64" t="s">
        <v>130</v>
      </c>
      <c r="ASD14" s="64" t="s">
        <v>130</v>
      </c>
      <c r="ASE14" s="64" t="s">
        <v>130</v>
      </c>
      <c r="ASF14" s="64" t="s">
        <v>130</v>
      </c>
      <c r="ASG14" s="64" t="s">
        <v>130</v>
      </c>
      <c r="ASH14" s="64" t="s">
        <v>130</v>
      </c>
      <c r="ASI14" s="64" t="s">
        <v>130</v>
      </c>
      <c r="ASJ14" s="64" t="s">
        <v>117</v>
      </c>
      <c r="ASK14" s="64" t="s">
        <v>117</v>
      </c>
      <c r="ASL14" s="64" t="s">
        <v>117</v>
      </c>
      <c r="ASM14" s="64" t="s">
        <v>117</v>
      </c>
      <c r="ASN14" s="64" t="s">
        <v>117</v>
      </c>
      <c r="ASO14" s="64" t="s">
        <v>117</v>
      </c>
      <c r="ASP14" s="64" t="s">
        <v>117</v>
      </c>
      <c r="ASQ14" s="64" t="s">
        <v>117</v>
      </c>
      <c r="ASR14" s="64" t="s">
        <v>117</v>
      </c>
      <c r="ASS14" s="64" t="s">
        <v>117</v>
      </c>
      <c r="AST14" s="64" t="s">
        <v>129</v>
      </c>
      <c r="ASU14" s="64" t="s">
        <v>129</v>
      </c>
      <c r="ASV14" s="64" t="s">
        <v>129</v>
      </c>
      <c r="ASW14" s="64" t="s">
        <v>129</v>
      </c>
      <c r="ASX14" s="64" t="s">
        <v>129</v>
      </c>
      <c r="ASY14" s="64" t="s">
        <v>129</v>
      </c>
      <c r="ASZ14" s="64" t="s">
        <v>129</v>
      </c>
      <c r="ATA14" s="64" t="s">
        <v>129</v>
      </c>
      <c r="ATB14" s="64" t="s">
        <v>129</v>
      </c>
      <c r="ATC14" s="64" t="s">
        <v>129</v>
      </c>
      <c r="ATD14" s="64" t="s">
        <v>130</v>
      </c>
      <c r="ATE14" s="64" t="s">
        <v>130</v>
      </c>
      <c r="ATF14" s="64" t="s">
        <v>130</v>
      </c>
      <c r="ATG14" s="64" t="s">
        <v>130</v>
      </c>
      <c r="ATH14" s="64" t="s">
        <v>130</v>
      </c>
      <c r="ATI14" s="64" t="s">
        <v>130</v>
      </c>
      <c r="ATJ14" s="64" t="s">
        <v>130</v>
      </c>
      <c r="ATK14" s="64" t="s">
        <v>130</v>
      </c>
      <c r="ATL14" s="64" t="s">
        <v>130</v>
      </c>
      <c r="ATM14" s="65" t="s">
        <v>130</v>
      </c>
    </row>
    <row r="15" spans="1:1209" x14ac:dyDescent="0.25">
      <c r="G15" s="63" t="s">
        <v>116</v>
      </c>
      <c r="H15" s="64"/>
      <c r="I15" s="64"/>
      <c r="J15" s="64" t="s">
        <v>135</v>
      </c>
      <c r="K15" s="64" t="s">
        <v>136</v>
      </c>
      <c r="L15" s="64" t="s">
        <v>137</v>
      </c>
      <c r="M15" s="64" t="s">
        <v>138</v>
      </c>
      <c r="N15" s="64" t="s">
        <v>139</v>
      </c>
      <c r="O15" s="64" t="s">
        <v>140</v>
      </c>
      <c r="P15" s="64" t="s">
        <v>141</v>
      </c>
      <c r="Q15" s="64" t="s">
        <v>142</v>
      </c>
      <c r="R15" s="64" t="s">
        <v>143</v>
      </c>
      <c r="S15" s="64" t="s">
        <v>144</v>
      </c>
      <c r="T15" s="64" t="s">
        <v>135</v>
      </c>
      <c r="U15" s="64" t="s">
        <v>136</v>
      </c>
      <c r="V15" s="64" t="s">
        <v>137</v>
      </c>
      <c r="W15" s="64" t="s">
        <v>138</v>
      </c>
      <c r="X15" s="64" t="s">
        <v>139</v>
      </c>
      <c r="Y15" s="64" t="s">
        <v>140</v>
      </c>
      <c r="Z15" s="64" t="s">
        <v>141</v>
      </c>
      <c r="AA15" s="64" t="s">
        <v>142</v>
      </c>
      <c r="AB15" s="64" t="s">
        <v>143</v>
      </c>
      <c r="AC15" s="64" t="s">
        <v>144</v>
      </c>
      <c r="AD15" s="64" t="s">
        <v>135</v>
      </c>
      <c r="AE15" s="64" t="s">
        <v>136</v>
      </c>
      <c r="AF15" s="64" t="s">
        <v>137</v>
      </c>
      <c r="AG15" s="64" t="s">
        <v>138</v>
      </c>
      <c r="AH15" s="64" t="s">
        <v>139</v>
      </c>
      <c r="AI15" s="64" t="s">
        <v>140</v>
      </c>
      <c r="AJ15" s="64" t="s">
        <v>141</v>
      </c>
      <c r="AK15" s="64" t="s">
        <v>142</v>
      </c>
      <c r="AL15" s="64" t="s">
        <v>143</v>
      </c>
      <c r="AM15" s="64" t="s">
        <v>144</v>
      </c>
      <c r="AN15" s="64" t="s">
        <v>135</v>
      </c>
      <c r="AO15" s="64" t="s">
        <v>136</v>
      </c>
      <c r="AP15" s="64" t="s">
        <v>137</v>
      </c>
      <c r="AQ15" s="64" t="s">
        <v>138</v>
      </c>
      <c r="AR15" s="64" t="s">
        <v>139</v>
      </c>
      <c r="AS15" s="64" t="s">
        <v>140</v>
      </c>
      <c r="AT15" s="64" t="s">
        <v>141</v>
      </c>
      <c r="AU15" s="64" t="s">
        <v>142</v>
      </c>
      <c r="AV15" s="64" t="s">
        <v>143</v>
      </c>
      <c r="AW15" s="64" t="s">
        <v>144</v>
      </c>
      <c r="AX15" s="64" t="s">
        <v>135</v>
      </c>
      <c r="AY15" s="64" t="s">
        <v>136</v>
      </c>
      <c r="AZ15" s="64" t="s">
        <v>137</v>
      </c>
      <c r="BA15" s="64" t="s">
        <v>138</v>
      </c>
      <c r="BB15" s="64" t="s">
        <v>139</v>
      </c>
      <c r="BC15" s="64" t="s">
        <v>140</v>
      </c>
      <c r="BD15" s="64" t="s">
        <v>141</v>
      </c>
      <c r="BE15" s="64" t="s">
        <v>142</v>
      </c>
      <c r="BF15" s="64" t="s">
        <v>143</v>
      </c>
      <c r="BG15" s="64" t="s">
        <v>144</v>
      </c>
      <c r="BH15" s="64" t="s">
        <v>135</v>
      </c>
      <c r="BI15" s="64" t="s">
        <v>136</v>
      </c>
      <c r="BJ15" s="64" t="s">
        <v>137</v>
      </c>
      <c r="BK15" s="64" t="s">
        <v>138</v>
      </c>
      <c r="BL15" s="64" t="s">
        <v>139</v>
      </c>
      <c r="BM15" s="64" t="s">
        <v>140</v>
      </c>
      <c r="BN15" s="64" t="s">
        <v>141</v>
      </c>
      <c r="BO15" s="64" t="s">
        <v>142</v>
      </c>
      <c r="BP15" s="64" t="s">
        <v>143</v>
      </c>
      <c r="BQ15" s="64" t="s">
        <v>144</v>
      </c>
      <c r="BR15" s="64" t="s">
        <v>135</v>
      </c>
      <c r="BS15" s="64" t="s">
        <v>136</v>
      </c>
      <c r="BT15" s="64" t="s">
        <v>137</v>
      </c>
      <c r="BU15" s="64" t="s">
        <v>138</v>
      </c>
      <c r="BV15" s="64" t="s">
        <v>139</v>
      </c>
      <c r="BW15" s="64" t="s">
        <v>140</v>
      </c>
      <c r="BX15" s="64" t="s">
        <v>141</v>
      </c>
      <c r="BY15" s="64" t="s">
        <v>142</v>
      </c>
      <c r="BZ15" s="64" t="s">
        <v>143</v>
      </c>
      <c r="CA15" s="64" t="s">
        <v>144</v>
      </c>
      <c r="CB15" s="64" t="s">
        <v>135</v>
      </c>
      <c r="CC15" s="64" t="s">
        <v>136</v>
      </c>
      <c r="CD15" s="64" t="s">
        <v>137</v>
      </c>
      <c r="CE15" s="64" t="s">
        <v>138</v>
      </c>
      <c r="CF15" s="64" t="s">
        <v>139</v>
      </c>
      <c r="CG15" s="64" t="s">
        <v>140</v>
      </c>
      <c r="CH15" s="64" t="s">
        <v>141</v>
      </c>
      <c r="CI15" s="64" t="s">
        <v>142</v>
      </c>
      <c r="CJ15" s="64" t="s">
        <v>143</v>
      </c>
      <c r="CK15" s="64" t="s">
        <v>144</v>
      </c>
      <c r="CL15" s="64" t="s">
        <v>135</v>
      </c>
      <c r="CM15" s="64" t="s">
        <v>136</v>
      </c>
      <c r="CN15" s="64" t="s">
        <v>137</v>
      </c>
      <c r="CO15" s="64" t="s">
        <v>138</v>
      </c>
      <c r="CP15" s="64" t="s">
        <v>139</v>
      </c>
      <c r="CQ15" s="64" t="s">
        <v>140</v>
      </c>
      <c r="CR15" s="64" t="s">
        <v>141</v>
      </c>
      <c r="CS15" s="64" t="s">
        <v>142</v>
      </c>
      <c r="CT15" s="64" t="s">
        <v>143</v>
      </c>
      <c r="CU15" s="64" t="s">
        <v>144</v>
      </c>
      <c r="CV15" s="64" t="s">
        <v>135</v>
      </c>
      <c r="CW15" s="64" t="s">
        <v>136</v>
      </c>
      <c r="CX15" s="64" t="s">
        <v>137</v>
      </c>
      <c r="CY15" s="64" t="s">
        <v>138</v>
      </c>
      <c r="CZ15" s="64" t="s">
        <v>139</v>
      </c>
      <c r="DA15" s="64" t="s">
        <v>140</v>
      </c>
      <c r="DB15" s="64" t="s">
        <v>141</v>
      </c>
      <c r="DC15" s="64" t="s">
        <v>142</v>
      </c>
      <c r="DD15" s="64" t="s">
        <v>143</v>
      </c>
      <c r="DE15" s="64" t="s">
        <v>144</v>
      </c>
      <c r="DF15" s="64" t="s">
        <v>135</v>
      </c>
      <c r="DG15" s="64" t="s">
        <v>136</v>
      </c>
      <c r="DH15" s="64" t="s">
        <v>137</v>
      </c>
      <c r="DI15" s="64" t="s">
        <v>138</v>
      </c>
      <c r="DJ15" s="64" t="s">
        <v>139</v>
      </c>
      <c r="DK15" s="64" t="s">
        <v>140</v>
      </c>
      <c r="DL15" s="64" t="s">
        <v>141</v>
      </c>
      <c r="DM15" s="64" t="s">
        <v>142</v>
      </c>
      <c r="DN15" s="64" t="s">
        <v>143</v>
      </c>
      <c r="DO15" s="64" t="s">
        <v>144</v>
      </c>
      <c r="DP15" s="64" t="s">
        <v>135</v>
      </c>
      <c r="DQ15" s="64" t="s">
        <v>136</v>
      </c>
      <c r="DR15" s="64" t="s">
        <v>137</v>
      </c>
      <c r="DS15" s="64" t="s">
        <v>138</v>
      </c>
      <c r="DT15" s="64" t="s">
        <v>139</v>
      </c>
      <c r="DU15" s="64" t="s">
        <v>140</v>
      </c>
      <c r="DV15" s="64" t="s">
        <v>141</v>
      </c>
      <c r="DW15" s="64" t="s">
        <v>142</v>
      </c>
      <c r="DX15" s="64" t="s">
        <v>143</v>
      </c>
      <c r="DY15" s="64" t="s">
        <v>144</v>
      </c>
      <c r="DZ15" s="64" t="s">
        <v>135</v>
      </c>
      <c r="EA15" s="64" t="s">
        <v>136</v>
      </c>
      <c r="EB15" s="64" t="s">
        <v>137</v>
      </c>
      <c r="EC15" s="64" t="s">
        <v>138</v>
      </c>
      <c r="ED15" s="64" t="s">
        <v>139</v>
      </c>
      <c r="EE15" s="64" t="s">
        <v>140</v>
      </c>
      <c r="EF15" s="64" t="s">
        <v>141</v>
      </c>
      <c r="EG15" s="64" t="s">
        <v>142</v>
      </c>
      <c r="EH15" s="64" t="s">
        <v>143</v>
      </c>
      <c r="EI15" s="64" t="s">
        <v>144</v>
      </c>
      <c r="EJ15" s="64" t="s">
        <v>135</v>
      </c>
      <c r="EK15" s="64" t="s">
        <v>136</v>
      </c>
      <c r="EL15" s="64" t="s">
        <v>137</v>
      </c>
      <c r="EM15" s="64" t="s">
        <v>138</v>
      </c>
      <c r="EN15" s="64" t="s">
        <v>139</v>
      </c>
      <c r="EO15" s="64" t="s">
        <v>140</v>
      </c>
      <c r="EP15" s="64" t="s">
        <v>141</v>
      </c>
      <c r="EQ15" s="64" t="s">
        <v>142</v>
      </c>
      <c r="ER15" s="64" t="s">
        <v>143</v>
      </c>
      <c r="ES15" s="64" t="s">
        <v>144</v>
      </c>
      <c r="ET15" s="64" t="s">
        <v>135</v>
      </c>
      <c r="EU15" s="64" t="s">
        <v>136</v>
      </c>
      <c r="EV15" s="64" t="s">
        <v>137</v>
      </c>
      <c r="EW15" s="64" t="s">
        <v>138</v>
      </c>
      <c r="EX15" s="64" t="s">
        <v>139</v>
      </c>
      <c r="EY15" s="64" t="s">
        <v>140</v>
      </c>
      <c r="EZ15" s="64" t="s">
        <v>141</v>
      </c>
      <c r="FA15" s="64" t="s">
        <v>142</v>
      </c>
      <c r="FB15" s="64" t="s">
        <v>143</v>
      </c>
      <c r="FC15" s="64" t="s">
        <v>144</v>
      </c>
      <c r="FD15" s="64" t="s">
        <v>135</v>
      </c>
      <c r="FE15" s="64" t="s">
        <v>136</v>
      </c>
      <c r="FF15" s="64" t="s">
        <v>137</v>
      </c>
      <c r="FG15" s="64" t="s">
        <v>138</v>
      </c>
      <c r="FH15" s="64" t="s">
        <v>139</v>
      </c>
      <c r="FI15" s="64" t="s">
        <v>140</v>
      </c>
      <c r="FJ15" s="64" t="s">
        <v>141</v>
      </c>
      <c r="FK15" s="64" t="s">
        <v>142</v>
      </c>
      <c r="FL15" s="64" t="s">
        <v>143</v>
      </c>
      <c r="FM15" s="64" t="s">
        <v>144</v>
      </c>
      <c r="FN15" s="64" t="s">
        <v>135</v>
      </c>
      <c r="FO15" s="64" t="s">
        <v>136</v>
      </c>
      <c r="FP15" s="64" t="s">
        <v>137</v>
      </c>
      <c r="FQ15" s="64" t="s">
        <v>138</v>
      </c>
      <c r="FR15" s="64" t="s">
        <v>139</v>
      </c>
      <c r="FS15" s="64" t="s">
        <v>140</v>
      </c>
      <c r="FT15" s="64" t="s">
        <v>141</v>
      </c>
      <c r="FU15" s="64" t="s">
        <v>142</v>
      </c>
      <c r="FV15" s="64" t="s">
        <v>143</v>
      </c>
      <c r="FW15" s="64" t="s">
        <v>144</v>
      </c>
      <c r="FX15" s="64" t="s">
        <v>135</v>
      </c>
      <c r="FY15" s="64" t="s">
        <v>136</v>
      </c>
      <c r="FZ15" s="64" t="s">
        <v>137</v>
      </c>
      <c r="GA15" s="64" t="s">
        <v>138</v>
      </c>
      <c r="GB15" s="64" t="s">
        <v>139</v>
      </c>
      <c r="GC15" s="64" t="s">
        <v>140</v>
      </c>
      <c r="GD15" s="64" t="s">
        <v>141</v>
      </c>
      <c r="GE15" s="64" t="s">
        <v>142</v>
      </c>
      <c r="GF15" s="64" t="s">
        <v>143</v>
      </c>
      <c r="GG15" s="64" t="s">
        <v>144</v>
      </c>
      <c r="GH15" s="64" t="s">
        <v>135</v>
      </c>
      <c r="GI15" s="64" t="s">
        <v>136</v>
      </c>
      <c r="GJ15" s="64" t="s">
        <v>137</v>
      </c>
      <c r="GK15" s="64" t="s">
        <v>138</v>
      </c>
      <c r="GL15" s="64" t="s">
        <v>139</v>
      </c>
      <c r="GM15" s="64" t="s">
        <v>140</v>
      </c>
      <c r="GN15" s="64" t="s">
        <v>141</v>
      </c>
      <c r="GO15" s="64" t="s">
        <v>142</v>
      </c>
      <c r="GP15" s="64" t="s">
        <v>143</v>
      </c>
      <c r="GQ15" s="64" t="s">
        <v>144</v>
      </c>
      <c r="GR15" s="64" t="s">
        <v>135</v>
      </c>
      <c r="GS15" s="64" t="s">
        <v>136</v>
      </c>
      <c r="GT15" s="64" t="s">
        <v>137</v>
      </c>
      <c r="GU15" s="64" t="s">
        <v>138</v>
      </c>
      <c r="GV15" s="64" t="s">
        <v>139</v>
      </c>
      <c r="GW15" s="64" t="s">
        <v>140</v>
      </c>
      <c r="GX15" s="64" t="s">
        <v>141</v>
      </c>
      <c r="GY15" s="64" t="s">
        <v>142</v>
      </c>
      <c r="GZ15" s="64" t="s">
        <v>143</v>
      </c>
      <c r="HA15" s="64" t="s">
        <v>144</v>
      </c>
      <c r="HB15" s="64" t="s">
        <v>135</v>
      </c>
      <c r="HC15" s="64" t="s">
        <v>136</v>
      </c>
      <c r="HD15" s="64" t="s">
        <v>137</v>
      </c>
      <c r="HE15" s="64" t="s">
        <v>138</v>
      </c>
      <c r="HF15" s="64" t="s">
        <v>139</v>
      </c>
      <c r="HG15" s="64" t="s">
        <v>140</v>
      </c>
      <c r="HH15" s="64" t="s">
        <v>141</v>
      </c>
      <c r="HI15" s="64" t="s">
        <v>142</v>
      </c>
      <c r="HJ15" s="64" t="s">
        <v>143</v>
      </c>
      <c r="HK15" s="64" t="s">
        <v>144</v>
      </c>
      <c r="HL15" s="64" t="s">
        <v>135</v>
      </c>
      <c r="HM15" s="64" t="s">
        <v>136</v>
      </c>
      <c r="HN15" s="64" t="s">
        <v>137</v>
      </c>
      <c r="HO15" s="64" t="s">
        <v>138</v>
      </c>
      <c r="HP15" s="64" t="s">
        <v>139</v>
      </c>
      <c r="HQ15" s="64" t="s">
        <v>140</v>
      </c>
      <c r="HR15" s="64" t="s">
        <v>141</v>
      </c>
      <c r="HS15" s="64" t="s">
        <v>142</v>
      </c>
      <c r="HT15" s="64" t="s">
        <v>143</v>
      </c>
      <c r="HU15" s="64" t="s">
        <v>144</v>
      </c>
      <c r="HV15" s="64" t="s">
        <v>135</v>
      </c>
      <c r="HW15" s="64" t="s">
        <v>136</v>
      </c>
      <c r="HX15" s="64" t="s">
        <v>137</v>
      </c>
      <c r="HY15" s="64" t="s">
        <v>138</v>
      </c>
      <c r="HZ15" s="64" t="s">
        <v>139</v>
      </c>
      <c r="IA15" s="64" t="s">
        <v>140</v>
      </c>
      <c r="IB15" s="64" t="s">
        <v>141</v>
      </c>
      <c r="IC15" s="64" t="s">
        <v>142</v>
      </c>
      <c r="ID15" s="64" t="s">
        <v>143</v>
      </c>
      <c r="IE15" s="64" t="s">
        <v>144</v>
      </c>
      <c r="IF15" s="64" t="s">
        <v>135</v>
      </c>
      <c r="IG15" s="64" t="s">
        <v>136</v>
      </c>
      <c r="IH15" s="64" t="s">
        <v>137</v>
      </c>
      <c r="II15" s="64" t="s">
        <v>138</v>
      </c>
      <c r="IJ15" s="64" t="s">
        <v>139</v>
      </c>
      <c r="IK15" s="64" t="s">
        <v>140</v>
      </c>
      <c r="IL15" s="64" t="s">
        <v>141</v>
      </c>
      <c r="IM15" s="64" t="s">
        <v>142</v>
      </c>
      <c r="IN15" s="64" t="s">
        <v>143</v>
      </c>
      <c r="IO15" s="64" t="s">
        <v>144</v>
      </c>
      <c r="IP15" s="64" t="s">
        <v>135</v>
      </c>
      <c r="IQ15" s="64" t="s">
        <v>136</v>
      </c>
      <c r="IR15" s="64" t="s">
        <v>137</v>
      </c>
      <c r="IS15" s="64" t="s">
        <v>138</v>
      </c>
      <c r="IT15" s="64" t="s">
        <v>139</v>
      </c>
      <c r="IU15" s="64" t="s">
        <v>140</v>
      </c>
      <c r="IV15" s="64" t="s">
        <v>141</v>
      </c>
      <c r="IW15" s="64" t="s">
        <v>142</v>
      </c>
      <c r="IX15" s="64" t="s">
        <v>143</v>
      </c>
      <c r="IY15" s="64" t="s">
        <v>144</v>
      </c>
      <c r="IZ15" s="64" t="s">
        <v>135</v>
      </c>
      <c r="JA15" s="64" t="s">
        <v>136</v>
      </c>
      <c r="JB15" s="64" t="s">
        <v>137</v>
      </c>
      <c r="JC15" s="64" t="s">
        <v>138</v>
      </c>
      <c r="JD15" s="64" t="s">
        <v>139</v>
      </c>
      <c r="JE15" s="64" t="s">
        <v>140</v>
      </c>
      <c r="JF15" s="64" t="s">
        <v>141</v>
      </c>
      <c r="JG15" s="64" t="s">
        <v>142</v>
      </c>
      <c r="JH15" s="64" t="s">
        <v>143</v>
      </c>
      <c r="JI15" s="64" t="s">
        <v>144</v>
      </c>
      <c r="JJ15" s="64" t="s">
        <v>135</v>
      </c>
      <c r="JK15" s="64" t="s">
        <v>136</v>
      </c>
      <c r="JL15" s="64" t="s">
        <v>137</v>
      </c>
      <c r="JM15" s="64" t="s">
        <v>138</v>
      </c>
      <c r="JN15" s="64" t="s">
        <v>139</v>
      </c>
      <c r="JO15" s="64" t="s">
        <v>140</v>
      </c>
      <c r="JP15" s="64" t="s">
        <v>141</v>
      </c>
      <c r="JQ15" s="64" t="s">
        <v>142</v>
      </c>
      <c r="JR15" s="64" t="s">
        <v>143</v>
      </c>
      <c r="JS15" s="64" t="s">
        <v>144</v>
      </c>
      <c r="JT15" s="64" t="s">
        <v>135</v>
      </c>
      <c r="JU15" s="64" t="s">
        <v>136</v>
      </c>
      <c r="JV15" s="64" t="s">
        <v>137</v>
      </c>
      <c r="JW15" s="64" t="s">
        <v>138</v>
      </c>
      <c r="JX15" s="64" t="s">
        <v>139</v>
      </c>
      <c r="JY15" s="64" t="s">
        <v>140</v>
      </c>
      <c r="JZ15" s="64" t="s">
        <v>141</v>
      </c>
      <c r="KA15" s="64" t="s">
        <v>142</v>
      </c>
      <c r="KB15" s="64" t="s">
        <v>143</v>
      </c>
      <c r="KC15" s="64" t="s">
        <v>144</v>
      </c>
      <c r="KD15" s="64" t="s">
        <v>135</v>
      </c>
      <c r="KE15" s="64" t="s">
        <v>136</v>
      </c>
      <c r="KF15" s="64" t="s">
        <v>137</v>
      </c>
      <c r="KG15" s="64" t="s">
        <v>138</v>
      </c>
      <c r="KH15" s="64" t="s">
        <v>139</v>
      </c>
      <c r="KI15" s="64" t="s">
        <v>140</v>
      </c>
      <c r="KJ15" s="64" t="s">
        <v>141</v>
      </c>
      <c r="KK15" s="64" t="s">
        <v>142</v>
      </c>
      <c r="KL15" s="64" t="s">
        <v>143</v>
      </c>
      <c r="KM15" s="64" t="s">
        <v>144</v>
      </c>
      <c r="KN15" s="64" t="s">
        <v>135</v>
      </c>
      <c r="KO15" s="64" t="s">
        <v>136</v>
      </c>
      <c r="KP15" s="64" t="s">
        <v>137</v>
      </c>
      <c r="KQ15" s="64" t="s">
        <v>138</v>
      </c>
      <c r="KR15" s="64" t="s">
        <v>139</v>
      </c>
      <c r="KS15" s="64" t="s">
        <v>140</v>
      </c>
      <c r="KT15" s="64" t="s">
        <v>141</v>
      </c>
      <c r="KU15" s="64" t="s">
        <v>142</v>
      </c>
      <c r="KV15" s="64" t="s">
        <v>143</v>
      </c>
      <c r="KW15" s="64" t="s">
        <v>144</v>
      </c>
      <c r="KX15" s="64" t="s">
        <v>135</v>
      </c>
      <c r="KY15" s="64" t="s">
        <v>136</v>
      </c>
      <c r="KZ15" s="64" t="s">
        <v>137</v>
      </c>
      <c r="LA15" s="64" t="s">
        <v>138</v>
      </c>
      <c r="LB15" s="64" t="s">
        <v>139</v>
      </c>
      <c r="LC15" s="64" t="s">
        <v>140</v>
      </c>
      <c r="LD15" s="64" t="s">
        <v>141</v>
      </c>
      <c r="LE15" s="64" t="s">
        <v>142</v>
      </c>
      <c r="LF15" s="64" t="s">
        <v>143</v>
      </c>
      <c r="LG15" s="64" t="s">
        <v>144</v>
      </c>
      <c r="LH15" s="64" t="s">
        <v>135</v>
      </c>
      <c r="LI15" s="64" t="s">
        <v>136</v>
      </c>
      <c r="LJ15" s="64" t="s">
        <v>137</v>
      </c>
      <c r="LK15" s="64" t="s">
        <v>138</v>
      </c>
      <c r="LL15" s="64" t="s">
        <v>139</v>
      </c>
      <c r="LM15" s="64" t="s">
        <v>140</v>
      </c>
      <c r="LN15" s="64" t="s">
        <v>141</v>
      </c>
      <c r="LO15" s="64" t="s">
        <v>142</v>
      </c>
      <c r="LP15" s="64" t="s">
        <v>143</v>
      </c>
      <c r="LQ15" s="64" t="s">
        <v>144</v>
      </c>
      <c r="LR15" s="64" t="s">
        <v>135</v>
      </c>
      <c r="LS15" s="64" t="s">
        <v>136</v>
      </c>
      <c r="LT15" s="64" t="s">
        <v>137</v>
      </c>
      <c r="LU15" s="64" t="s">
        <v>138</v>
      </c>
      <c r="LV15" s="64" t="s">
        <v>139</v>
      </c>
      <c r="LW15" s="64" t="s">
        <v>140</v>
      </c>
      <c r="LX15" s="64" t="s">
        <v>141</v>
      </c>
      <c r="LY15" s="64" t="s">
        <v>142</v>
      </c>
      <c r="LZ15" s="64" t="s">
        <v>143</v>
      </c>
      <c r="MA15" s="64" t="s">
        <v>144</v>
      </c>
      <c r="MB15" s="64" t="s">
        <v>135</v>
      </c>
      <c r="MC15" s="64" t="s">
        <v>136</v>
      </c>
      <c r="MD15" s="64" t="s">
        <v>137</v>
      </c>
      <c r="ME15" s="64" t="s">
        <v>138</v>
      </c>
      <c r="MF15" s="64" t="s">
        <v>139</v>
      </c>
      <c r="MG15" s="64" t="s">
        <v>140</v>
      </c>
      <c r="MH15" s="64" t="s">
        <v>141</v>
      </c>
      <c r="MI15" s="64" t="s">
        <v>142</v>
      </c>
      <c r="MJ15" s="64" t="s">
        <v>143</v>
      </c>
      <c r="MK15" s="64" t="s">
        <v>144</v>
      </c>
      <c r="ML15" s="64" t="s">
        <v>135</v>
      </c>
      <c r="MM15" s="64" t="s">
        <v>136</v>
      </c>
      <c r="MN15" s="64" t="s">
        <v>137</v>
      </c>
      <c r="MO15" s="64" t="s">
        <v>138</v>
      </c>
      <c r="MP15" s="64" t="s">
        <v>139</v>
      </c>
      <c r="MQ15" s="64" t="s">
        <v>140</v>
      </c>
      <c r="MR15" s="64" t="s">
        <v>141</v>
      </c>
      <c r="MS15" s="64" t="s">
        <v>142</v>
      </c>
      <c r="MT15" s="64" t="s">
        <v>143</v>
      </c>
      <c r="MU15" s="64" t="s">
        <v>144</v>
      </c>
      <c r="MV15" s="64" t="s">
        <v>135</v>
      </c>
      <c r="MW15" s="64" t="s">
        <v>136</v>
      </c>
      <c r="MX15" s="64" t="s">
        <v>137</v>
      </c>
      <c r="MY15" s="64" t="s">
        <v>138</v>
      </c>
      <c r="MZ15" s="64" t="s">
        <v>139</v>
      </c>
      <c r="NA15" s="64" t="s">
        <v>140</v>
      </c>
      <c r="NB15" s="64" t="s">
        <v>141</v>
      </c>
      <c r="NC15" s="64" t="s">
        <v>142</v>
      </c>
      <c r="ND15" s="64" t="s">
        <v>143</v>
      </c>
      <c r="NE15" s="64" t="s">
        <v>144</v>
      </c>
      <c r="NF15" s="64" t="s">
        <v>135</v>
      </c>
      <c r="NG15" s="64" t="s">
        <v>136</v>
      </c>
      <c r="NH15" s="64" t="s">
        <v>137</v>
      </c>
      <c r="NI15" s="64" t="s">
        <v>138</v>
      </c>
      <c r="NJ15" s="64" t="s">
        <v>139</v>
      </c>
      <c r="NK15" s="64" t="s">
        <v>140</v>
      </c>
      <c r="NL15" s="64" t="s">
        <v>141</v>
      </c>
      <c r="NM15" s="64" t="s">
        <v>142</v>
      </c>
      <c r="NN15" s="64" t="s">
        <v>143</v>
      </c>
      <c r="NO15" s="64" t="s">
        <v>144</v>
      </c>
      <c r="NP15" s="64" t="s">
        <v>135</v>
      </c>
      <c r="NQ15" s="64" t="s">
        <v>136</v>
      </c>
      <c r="NR15" s="64" t="s">
        <v>137</v>
      </c>
      <c r="NS15" s="64" t="s">
        <v>138</v>
      </c>
      <c r="NT15" s="64" t="s">
        <v>139</v>
      </c>
      <c r="NU15" s="64" t="s">
        <v>140</v>
      </c>
      <c r="NV15" s="64" t="s">
        <v>141</v>
      </c>
      <c r="NW15" s="64" t="s">
        <v>142</v>
      </c>
      <c r="NX15" s="64" t="s">
        <v>143</v>
      </c>
      <c r="NY15" s="64" t="s">
        <v>144</v>
      </c>
      <c r="NZ15" s="64" t="s">
        <v>135</v>
      </c>
      <c r="OA15" s="64" t="s">
        <v>136</v>
      </c>
      <c r="OB15" s="64" t="s">
        <v>137</v>
      </c>
      <c r="OC15" s="64" t="s">
        <v>138</v>
      </c>
      <c r="OD15" s="64" t="s">
        <v>139</v>
      </c>
      <c r="OE15" s="64" t="s">
        <v>140</v>
      </c>
      <c r="OF15" s="64" t="s">
        <v>141</v>
      </c>
      <c r="OG15" s="64" t="s">
        <v>142</v>
      </c>
      <c r="OH15" s="64" t="s">
        <v>143</v>
      </c>
      <c r="OI15" s="64" t="s">
        <v>144</v>
      </c>
      <c r="OJ15" s="64" t="s">
        <v>135</v>
      </c>
      <c r="OK15" s="64" t="s">
        <v>136</v>
      </c>
      <c r="OL15" s="64" t="s">
        <v>137</v>
      </c>
      <c r="OM15" s="64" t="s">
        <v>138</v>
      </c>
      <c r="ON15" s="64" t="s">
        <v>139</v>
      </c>
      <c r="OO15" s="64" t="s">
        <v>140</v>
      </c>
      <c r="OP15" s="64" t="s">
        <v>141</v>
      </c>
      <c r="OQ15" s="64" t="s">
        <v>142</v>
      </c>
      <c r="OR15" s="64" t="s">
        <v>143</v>
      </c>
      <c r="OS15" s="64" t="s">
        <v>144</v>
      </c>
      <c r="OT15" s="64" t="s">
        <v>135</v>
      </c>
      <c r="OU15" s="64" t="s">
        <v>136</v>
      </c>
      <c r="OV15" s="64" t="s">
        <v>137</v>
      </c>
      <c r="OW15" s="64" t="s">
        <v>138</v>
      </c>
      <c r="OX15" s="64" t="s">
        <v>139</v>
      </c>
      <c r="OY15" s="64" t="s">
        <v>140</v>
      </c>
      <c r="OZ15" s="64" t="s">
        <v>141</v>
      </c>
      <c r="PA15" s="64" t="s">
        <v>142</v>
      </c>
      <c r="PB15" s="64" t="s">
        <v>143</v>
      </c>
      <c r="PC15" s="64" t="s">
        <v>144</v>
      </c>
      <c r="PD15" s="64" t="s">
        <v>135</v>
      </c>
      <c r="PE15" s="64" t="s">
        <v>136</v>
      </c>
      <c r="PF15" s="64" t="s">
        <v>137</v>
      </c>
      <c r="PG15" s="64" t="s">
        <v>138</v>
      </c>
      <c r="PH15" s="64" t="s">
        <v>139</v>
      </c>
      <c r="PI15" s="64" t="s">
        <v>140</v>
      </c>
      <c r="PJ15" s="64" t="s">
        <v>141</v>
      </c>
      <c r="PK15" s="64" t="s">
        <v>142</v>
      </c>
      <c r="PL15" s="64" t="s">
        <v>143</v>
      </c>
      <c r="PM15" s="64" t="s">
        <v>144</v>
      </c>
      <c r="PN15" s="64" t="s">
        <v>135</v>
      </c>
      <c r="PO15" s="64" t="s">
        <v>136</v>
      </c>
      <c r="PP15" s="64" t="s">
        <v>137</v>
      </c>
      <c r="PQ15" s="64" t="s">
        <v>138</v>
      </c>
      <c r="PR15" s="64" t="s">
        <v>139</v>
      </c>
      <c r="PS15" s="64" t="s">
        <v>140</v>
      </c>
      <c r="PT15" s="64" t="s">
        <v>141</v>
      </c>
      <c r="PU15" s="64" t="s">
        <v>142</v>
      </c>
      <c r="PV15" s="64" t="s">
        <v>143</v>
      </c>
      <c r="PW15" s="64" t="s">
        <v>144</v>
      </c>
      <c r="PX15" s="64" t="s">
        <v>135</v>
      </c>
      <c r="PY15" s="64" t="s">
        <v>136</v>
      </c>
      <c r="PZ15" s="64" t="s">
        <v>137</v>
      </c>
      <c r="QA15" s="64" t="s">
        <v>138</v>
      </c>
      <c r="QB15" s="64" t="s">
        <v>139</v>
      </c>
      <c r="QC15" s="64" t="s">
        <v>140</v>
      </c>
      <c r="QD15" s="64" t="s">
        <v>141</v>
      </c>
      <c r="QE15" s="64" t="s">
        <v>142</v>
      </c>
      <c r="QF15" s="64" t="s">
        <v>143</v>
      </c>
      <c r="QG15" s="64" t="s">
        <v>144</v>
      </c>
      <c r="QH15" s="64" t="s">
        <v>135</v>
      </c>
      <c r="QI15" s="64" t="s">
        <v>136</v>
      </c>
      <c r="QJ15" s="64" t="s">
        <v>137</v>
      </c>
      <c r="QK15" s="64" t="s">
        <v>138</v>
      </c>
      <c r="QL15" s="64" t="s">
        <v>139</v>
      </c>
      <c r="QM15" s="64" t="s">
        <v>140</v>
      </c>
      <c r="QN15" s="64" t="s">
        <v>141</v>
      </c>
      <c r="QO15" s="64" t="s">
        <v>142</v>
      </c>
      <c r="QP15" s="64" t="s">
        <v>143</v>
      </c>
      <c r="QQ15" s="64" t="s">
        <v>144</v>
      </c>
      <c r="QR15" s="64" t="s">
        <v>135</v>
      </c>
      <c r="QS15" s="64" t="s">
        <v>136</v>
      </c>
      <c r="QT15" s="64" t="s">
        <v>137</v>
      </c>
      <c r="QU15" s="64" t="s">
        <v>138</v>
      </c>
      <c r="QV15" s="64" t="s">
        <v>139</v>
      </c>
      <c r="QW15" s="64" t="s">
        <v>140</v>
      </c>
      <c r="QX15" s="64" t="s">
        <v>141</v>
      </c>
      <c r="QY15" s="64" t="s">
        <v>142</v>
      </c>
      <c r="QZ15" s="64" t="s">
        <v>143</v>
      </c>
      <c r="RA15" s="64" t="s">
        <v>144</v>
      </c>
      <c r="RB15" s="64" t="s">
        <v>135</v>
      </c>
      <c r="RC15" s="64" t="s">
        <v>136</v>
      </c>
      <c r="RD15" s="64" t="s">
        <v>137</v>
      </c>
      <c r="RE15" s="64" t="s">
        <v>138</v>
      </c>
      <c r="RF15" s="64" t="s">
        <v>139</v>
      </c>
      <c r="RG15" s="64" t="s">
        <v>140</v>
      </c>
      <c r="RH15" s="64" t="s">
        <v>141</v>
      </c>
      <c r="RI15" s="64" t="s">
        <v>142</v>
      </c>
      <c r="RJ15" s="64" t="s">
        <v>143</v>
      </c>
      <c r="RK15" s="64" t="s">
        <v>144</v>
      </c>
      <c r="RL15" s="64" t="s">
        <v>135</v>
      </c>
      <c r="RM15" s="64" t="s">
        <v>136</v>
      </c>
      <c r="RN15" s="64" t="s">
        <v>137</v>
      </c>
      <c r="RO15" s="64" t="s">
        <v>138</v>
      </c>
      <c r="RP15" s="64" t="s">
        <v>139</v>
      </c>
      <c r="RQ15" s="64" t="s">
        <v>140</v>
      </c>
      <c r="RR15" s="64" t="s">
        <v>141</v>
      </c>
      <c r="RS15" s="64" t="s">
        <v>142</v>
      </c>
      <c r="RT15" s="64" t="s">
        <v>143</v>
      </c>
      <c r="RU15" s="64" t="s">
        <v>144</v>
      </c>
      <c r="RV15" s="64" t="s">
        <v>135</v>
      </c>
      <c r="RW15" s="64" t="s">
        <v>136</v>
      </c>
      <c r="RX15" s="64" t="s">
        <v>137</v>
      </c>
      <c r="RY15" s="64" t="s">
        <v>138</v>
      </c>
      <c r="RZ15" s="64" t="s">
        <v>139</v>
      </c>
      <c r="SA15" s="64" t="s">
        <v>140</v>
      </c>
      <c r="SB15" s="64" t="s">
        <v>141</v>
      </c>
      <c r="SC15" s="64" t="s">
        <v>142</v>
      </c>
      <c r="SD15" s="64" t="s">
        <v>143</v>
      </c>
      <c r="SE15" s="64" t="s">
        <v>144</v>
      </c>
      <c r="SF15" s="64" t="s">
        <v>135</v>
      </c>
      <c r="SG15" s="64" t="s">
        <v>136</v>
      </c>
      <c r="SH15" s="64" t="s">
        <v>137</v>
      </c>
      <c r="SI15" s="64" t="s">
        <v>138</v>
      </c>
      <c r="SJ15" s="64" t="s">
        <v>139</v>
      </c>
      <c r="SK15" s="64" t="s">
        <v>140</v>
      </c>
      <c r="SL15" s="64" t="s">
        <v>141</v>
      </c>
      <c r="SM15" s="64" t="s">
        <v>142</v>
      </c>
      <c r="SN15" s="64" t="s">
        <v>143</v>
      </c>
      <c r="SO15" s="64" t="s">
        <v>144</v>
      </c>
      <c r="SP15" s="64" t="s">
        <v>135</v>
      </c>
      <c r="SQ15" s="64" t="s">
        <v>136</v>
      </c>
      <c r="SR15" s="64" t="s">
        <v>137</v>
      </c>
      <c r="SS15" s="64" t="s">
        <v>138</v>
      </c>
      <c r="ST15" s="64" t="s">
        <v>139</v>
      </c>
      <c r="SU15" s="64" t="s">
        <v>140</v>
      </c>
      <c r="SV15" s="64" t="s">
        <v>141</v>
      </c>
      <c r="SW15" s="64" t="s">
        <v>142</v>
      </c>
      <c r="SX15" s="64" t="s">
        <v>143</v>
      </c>
      <c r="SY15" s="64" t="s">
        <v>144</v>
      </c>
      <c r="SZ15" s="64" t="s">
        <v>135</v>
      </c>
      <c r="TA15" s="64" t="s">
        <v>136</v>
      </c>
      <c r="TB15" s="64" t="s">
        <v>137</v>
      </c>
      <c r="TC15" s="64" t="s">
        <v>138</v>
      </c>
      <c r="TD15" s="64" t="s">
        <v>139</v>
      </c>
      <c r="TE15" s="64" t="s">
        <v>140</v>
      </c>
      <c r="TF15" s="64" t="s">
        <v>141</v>
      </c>
      <c r="TG15" s="64" t="s">
        <v>142</v>
      </c>
      <c r="TH15" s="64" t="s">
        <v>143</v>
      </c>
      <c r="TI15" s="64" t="s">
        <v>144</v>
      </c>
      <c r="TJ15" s="64" t="s">
        <v>135</v>
      </c>
      <c r="TK15" s="64" t="s">
        <v>136</v>
      </c>
      <c r="TL15" s="64" t="s">
        <v>137</v>
      </c>
      <c r="TM15" s="64" t="s">
        <v>138</v>
      </c>
      <c r="TN15" s="64" t="s">
        <v>139</v>
      </c>
      <c r="TO15" s="64" t="s">
        <v>140</v>
      </c>
      <c r="TP15" s="64" t="s">
        <v>141</v>
      </c>
      <c r="TQ15" s="64" t="s">
        <v>142</v>
      </c>
      <c r="TR15" s="64" t="s">
        <v>143</v>
      </c>
      <c r="TS15" s="64" t="s">
        <v>144</v>
      </c>
      <c r="TT15" s="64" t="s">
        <v>135</v>
      </c>
      <c r="TU15" s="64" t="s">
        <v>136</v>
      </c>
      <c r="TV15" s="64" t="s">
        <v>137</v>
      </c>
      <c r="TW15" s="64" t="s">
        <v>138</v>
      </c>
      <c r="TX15" s="64" t="s">
        <v>139</v>
      </c>
      <c r="TY15" s="64" t="s">
        <v>140</v>
      </c>
      <c r="TZ15" s="64" t="s">
        <v>141</v>
      </c>
      <c r="UA15" s="64" t="s">
        <v>142</v>
      </c>
      <c r="UB15" s="64" t="s">
        <v>143</v>
      </c>
      <c r="UC15" s="64" t="s">
        <v>144</v>
      </c>
      <c r="UD15" s="64" t="s">
        <v>135</v>
      </c>
      <c r="UE15" s="64" t="s">
        <v>136</v>
      </c>
      <c r="UF15" s="64" t="s">
        <v>137</v>
      </c>
      <c r="UG15" s="64" t="s">
        <v>138</v>
      </c>
      <c r="UH15" s="64" t="s">
        <v>139</v>
      </c>
      <c r="UI15" s="64" t="s">
        <v>140</v>
      </c>
      <c r="UJ15" s="64" t="s">
        <v>141</v>
      </c>
      <c r="UK15" s="64" t="s">
        <v>142</v>
      </c>
      <c r="UL15" s="64" t="s">
        <v>143</v>
      </c>
      <c r="UM15" s="64" t="s">
        <v>144</v>
      </c>
      <c r="UN15" s="64" t="s">
        <v>135</v>
      </c>
      <c r="UO15" s="64" t="s">
        <v>136</v>
      </c>
      <c r="UP15" s="64" t="s">
        <v>137</v>
      </c>
      <c r="UQ15" s="64" t="s">
        <v>138</v>
      </c>
      <c r="UR15" s="64" t="s">
        <v>139</v>
      </c>
      <c r="US15" s="64" t="s">
        <v>140</v>
      </c>
      <c r="UT15" s="64" t="s">
        <v>141</v>
      </c>
      <c r="UU15" s="64" t="s">
        <v>142</v>
      </c>
      <c r="UV15" s="64" t="s">
        <v>143</v>
      </c>
      <c r="UW15" s="64" t="s">
        <v>144</v>
      </c>
      <c r="UX15" s="64" t="s">
        <v>135</v>
      </c>
      <c r="UY15" s="64" t="s">
        <v>136</v>
      </c>
      <c r="UZ15" s="64" t="s">
        <v>137</v>
      </c>
      <c r="VA15" s="64" t="s">
        <v>138</v>
      </c>
      <c r="VB15" s="64" t="s">
        <v>139</v>
      </c>
      <c r="VC15" s="64" t="s">
        <v>140</v>
      </c>
      <c r="VD15" s="64" t="s">
        <v>141</v>
      </c>
      <c r="VE15" s="64" t="s">
        <v>142</v>
      </c>
      <c r="VF15" s="64" t="s">
        <v>143</v>
      </c>
      <c r="VG15" s="64" t="s">
        <v>144</v>
      </c>
      <c r="VH15" s="64" t="s">
        <v>135</v>
      </c>
      <c r="VI15" s="64" t="s">
        <v>136</v>
      </c>
      <c r="VJ15" s="64" t="s">
        <v>137</v>
      </c>
      <c r="VK15" s="64" t="s">
        <v>138</v>
      </c>
      <c r="VL15" s="64" t="s">
        <v>139</v>
      </c>
      <c r="VM15" s="64" t="s">
        <v>140</v>
      </c>
      <c r="VN15" s="64" t="s">
        <v>141</v>
      </c>
      <c r="VO15" s="64" t="s">
        <v>142</v>
      </c>
      <c r="VP15" s="64" t="s">
        <v>143</v>
      </c>
      <c r="VQ15" s="64" t="s">
        <v>144</v>
      </c>
      <c r="VR15" s="64" t="s">
        <v>135</v>
      </c>
      <c r="VS15" s="64" t="s">
        <v>136</v>
      </c>
      <c r="VT15" s="64" t="s">
        <v>137</v>
      </c>
      <c r="VU15" s="64" t="s">
        <v>138</v>
      </c>
      <c r="VV15" s="64" t="s">
        <v>139</v>
      </c>
      <c r="VW15" s="64" t="s">
        <v>140</v>
      </c>
      <c r="VX15" s="64" t="s">
        <v>141</v>
      </c>
      <c r="VY15" s="64" t="s">
        <v>142</v>
      </c>
      <c r="VZ15" s="64" t="s">
        <v>143</v>
      </c>
      <c r="WA15" s="64" t="s">
        <v>144</v>
      </c>
      <c r="WB15" s="64" t="s">
        <v>135</v>
      </c>
      <c r="WC15" s="64" t="s">
        <v>136</v>
      </c>
      <c r="WD15" s="64" t="s">
        <v>137</v>
      </c>
      <c r="WE15" s="64" t="s">
        <v>138</v>
      </c>
      <c r="WF15" s="64" t="s">
        <v>139</v>
      </c>
      <c r="WG15" s="64" t="s">
        <v>140</v>
      </c>
      <c r="WH15" s="64" t="s">
        <v>141</v>
      </c>
      <c r="WI15" s="64" t="s">
        <v>142</v>
      </c>
      <c r="WJ15" s="64" t="s">
        <v>143</v>
      </c>
      <c r="WK15" s="64" t="s">
        <v>144</v>
      </c>
      <c r="WL15" s="64" t="s">
        <v>135</v>
      </c>
      <c r="WM15" s="64" t="s">
        <v>136</v>
      </c>
      <c r="WN15" s="64" t="s">
        <v>137</v>
      </c>
      <c r="WO15" s="64" t="s">
        <v>138</v>
      </c>
      <c r="WP15" s="64" t="s">
        <v>139</v>
      </c>
      <c r="WQ15" s="64" t="s">
        <v>140</v>
      </c>
      <c r="WR15" s="64" t="s">
        <v>141</v>
      </c>
      <c r="WS15" s="64" t="s">
        <v>142</v>
      </c>
      <c r="WT15" s="64" t="s">
        <v>143</v>
      </c>
      <c r="WU15" s="64" t="s">
        <v>144</v>
      </c>
      <c r="WV15" s="64" t="s">
        <v>135</v>
      </c>
      <c r="WW15" s="64" t="s">
        <v>136</v>
      </c>
      <c r="WX15" s="64" t="s">
        <v>137</v>
      </c>
      <c r="WY15" s="64" t="s">
        <v>138</v>
      </c>
      <c r="WZ15" s="64" t="s">
        <v>139</v>
      </c>
      <c r="XA15" s="64" t="s">
        <v>140</v>
      </c>
      <c r="XB15" s="64" t="s">
        <v>141</v>
      </c>
      <c r="XC15" s="64" t="s">
        <v>142</v>
      </c>
      <c r="XD15" s="64" t="s">
        <v>143</v>
      </c>
      <c r="XE15" s="64" t="s">
        <v>144</v>
      </c>
      <c r="XF15" s="64" t="s">
        <v>135</v>
      </c>
      <c r="XG15" s="64" t="s">
        <v>136</v>
      </c>
      <c r="XH15" s="64" t="s">
        <v>137</v>
      </c>
      <c r="XI15" s="64" t="s">
        <v>138</v>
      </c>
      <c r="XJ15" s="64" t="s">
        <v>139</v>
      </c>
      <c r="XK15" s="64" t="s">
        <v>140</v>
      </c>
      <c r="XL15" s="64" t="s">
        <v>141</v>
      </c>
      <c r="XM15" s="64" t="s">
        <v>142</v>
      </c>
      <c r="XN15" s="64" t="s">
        <v>143</v>
      </c>
      <c r="XO15" s="64" t="s">
        <v>144</v>
      </c>
      <c r="XP15" s="64" t="s">
        <v>135</v>
      </c>
      <c r="XQ15" s="64" t="s">
        <v>136</v>
      </c>
      <c r="XR15" s="64" t="s">
        <v>137</v>
      </c>
      <c r="XS15" s="64" t="s">
        <v>138</v>
      </c>
      <c r="XT15" s="64" t="s">
        <v>139</v>
      </c>
      <c r="XU15" s="64" t="s">
        <v>140</v>
      </c>
      <c r="XV15" s="64" t="s">
        <v>141</v>
      </c>
      <c r="XW15" s="64" t="s">
        <v>142</v>
      </c>
      <c r="XX15" s="64" t="s">
        <v>143</v>
      </c>
      <c r="XY15" s="64" t="s">
        <v>144</v>
      </c>
      <c r="XZ15" s="64" t="s">
        <v>135</v>
      </c>
      <c r="YA15" s="64" t="s">
        <v>136</v>
      </c>
      <c r="YB15" s="64" t="s">
        <v>137</v>
      </c>
      <c r="YC15" s="64" t="s">
        <v>138</v>
      </c>
      <c r="YD15" s="64" t="s">
        <v>139</v>
      </c>
      <c r="YE15" s="64" t="s">
        <v>140</v>
      </c>
      <c r="YF15" s="64" t="s">
        <v>141</v>
      </c>
      <c r="YG15" s="64" t="s">
        <v>142</v>
      </c>
      <c r="YH15" s="64" t="s">
        <v>143</v>
      </c>
      <c r="YI15" s="64" t="s">
        <v>144</v>
      </c>
      <c r="YJ15" s="64" t="s">
        <v>135</v>
      </c>
      <c r="YK15" s="64" t="s">
        <v>136</v>
      </c>
      <c r="YL15" s="64" t="s">
        <v>137</v>
      </c>
      <c r="YM15" s="64" t="s">
        <v>138</v>
      </c>
      <c r="YN15" s="64" t="s">
        <v>139</v>
      </c>
      <c r="YO15" s="64" t="s">
        <v>140</v>
      </c>
      <c r="YP15" s="64" t="s">
        <v>141</v>
      </c>
      <c r="YQ15" s="64" t="s">
        <v>142</v>
      </c>
      <c r="YR15" s="64" t="s">
        <v>143</v>
      </c>
      <c r="YS15" s="64" t="s">
        <v>144</v>
      </c>
      <c r="YT15" s="64" t="s">
        <v>135</v>
      </c>
      <c r="YU15" s="64" t="s">
        <v>136</v>
      </c>
      <c r="YV15" s="64" t="s">
        <v>137</v>
      </c>
      <c r="YW15" s="64" t="s">
        <v>138</v>
      </c>
      <c r="YX15" s="64" t="s">
        <v>139</v>
      </c>
      <c r="YY15" s="64" t="s">
        <v>140</v>
      </c>
      <c r="YZ15" s="64" t="s">
        <v>141</v>
      </c>
      <c r="ZA15" s="64" t="s">
        <v>142</v>
      </c>
      <c r="ZB15" s="64" t="s">
        <v>143</v>
      </c>
      <c r="ZC15" s="64" t="s">
        <v>144</v>
      </c>
      <c r="ZD15" s="64" t="s">
        <v>135</v>
      </c>
      <c r="ZE15" s="64" t="s">
        <v>136</v>
      </c>
      <c r="ZF15" s="64" t="s">
        <v>137</v>
      </c>
      <c r="ZG15" s="64" t="s">
        <v>138</v>
      </c>
      <c r="ZH15" s="64" t="s">
        <v>139</v>
      </c>
      <c r="ZI15" s="64" t="s">
        <v>140</v>
      </c>
      <c r="ZJ15" s="64" t="s">
        <v>141</v>
      </c>
      <c r="ZK15" s="64" t="s">
        <v>142</v>
      </c>
      <c r="ZL15" s="64" t="s">
        <v>143</v>
      </c>
      <c r="ZM15" s="64" t="s">
        <v>144</v>
      </c>
      <c r="ZN15" s="64" t="s">
        <v>135</v>
      </c>
      <c r="ZO15" s="64" t="s">
        <v>136</v>
      </c>
      <c r="ZP15" s="64" t="s">
        <v>137</v>
      </c>
      <c r="ZQ15" s="64" t="s">
        <v>138</v>
      </c>
      <c r="ZR15" s="64" t="s">
        <v>139</v>
      </c>
      <c r="ZS15" s="64" t="s">
        <v>140</v>
      </c>
      <c r="ZT15" s="64" t="s">
        <v>141</v>
      </c>
      <c r="ZU15" s="64" t="s">
        <v>142</v>
      </c>
      <c r="ZV15" s="64" t="s">
        <v>143</v>
      </c>
      <c r="ZW15" s="64" t="s">
        <v>144</v>
      </c>
      <c r="ZX15" s="64" t="s">
        <v>135</v>
      </c>
      <c r="ZY15" s="64" t="s">
        <v>136</v>
      </c>
      <c r="ZZ15" s="64" t="s">
        <v>137</v>
      </c>
      <c r="AAA15" s="64" t="s">
        <v>138</v>
      </c>
      <c r="AAB15" s="64" t="s">
        <v>139</v>
      </c>
      <c r="AAC15" s="64" t="s">
        <v>140</v>
      </c>
      <c r="AAD15" s="64" t="s">
        <v>141</v>
      </c>
      <c r="AAE15" s="64" t="s">
        <v>142</v>
      </c>
      <c r="AAF15" s="64" t="s">
        <v>143</v>
      </c>
      <c r="AAG15" s="64" t="s">
        <v>144</v>
      </c>
      <c r="AAH15" s="64" t="s">
        <v>135</v>
      </c>
      <c r="AAI15" s="64" t="s">
        <v>136</v>
      </c>
      <c r="AAJ15" s="64" t="s">
        <v>137</v>
      </c>
      <c r="AAK15" s="64" t="s">
        <v>138</v>
      </c>
      <c r="AAL15" s="64" t="s">
        <v>139</v>
      </c>
      <c r="AAM15" s="64" t="s">
        <v>140</v>
      </c>
      <c r="AAN15" s="64" t="s">
        <v>141</v>
      </c>
      <c r="AAO15" s="64" t="s">
        <v>142</v>
      </c>
      <c r="AAP15" s="64" t="s">
        <v>143</v>
      </c>
      <c r="AAQ15" s="64" t="s">
        <v>144</v>
      </c>
      <c r="AAR15" s="64" t="s">
        <v>135</v>
      </c>
      <c r="AAS15" s="64" t="s">
        <v>136</v>
      </c>
      <c r="AAT15" s="64" t="s">
        <v>137</v>
      </c>
      <c r="AAU15" s="64" t="s">
        <v>138</v>
      </c>
      <c r="AAV15" s="64" t="s">
        <v>139</v>
      </c>
      <c r="AAW15" s="64" t="s">
        <v>140</v>
      </c>
      <c r="AAX15" s="64" t="s">
        <v>141</v>
      </c>
      <c r="AAY15" s="64" t="s">
        <v>142</v>
      </c>
      <c r="AAZ15" s="64" t="s">
        <v>143</v>
      </c>
      <c r="ABA15" s="64" t="s">
        <v>144</v>
      </c>
      <c r="ABB15" s="64" t="s">
        <v>135</v>
      </c>
      <c r="ABC15" s="64" t="s">
        <v>136</v>
      </c>
      <c r="ABD15" s="64" t="s">
        <v>137</v>
      </c>
      <c r="ABE15" s="64" t="s">
        <v>138</v>
      </c>
      <c r="ABF15" s="64" t="s">
        <v>139</v>
      </c>
      <c r="ABG15" s="64" t="s">
        <v>140</v>
      </c>
      <c r="ABH15" s="64" t="s">
        <v>141</v>
      </c>
      <c r="ABI15" s="64" t="s">
        <v>142</v>
      </c>
      <c r="ABJ15" s="64" t="s">
        <v>143</v>
      </c>
      <c r="ABK15" s="64" t="s">
        <v>144</v>
      </c>
      <c r="ABL15" s="64" t="s">
        <v>135</v>
      </c>
      <c r="ABM15" s="64" t="s">
        <v>136</v>
      </c>
      <c r="ABN15" s="64" t="s">
        <v>137</v>
      </c>
      <c r="ABO15" s="64" t="s">
        <v>138</v>
      </c>
      <c r="ABP15" s="64" t="s">
        <v>139</v>
      </c>
      <c r="ABQ15" s="64" t="s">
        <v>140</v>
      </c>
      <c r="ABR15" s="64" t="s">
        <v>141</v>
      </c>
      <c r="ABS15" s="64" t="s">
        <v>142</v>
      </c>
      <c r="ABT15" s="64" t="s">
        <v>143</v>
      </c>
      <c r="ABU15" s="64" t="s">
        <v>144</v>
      </c>
      <c r="ABV15" s="64" t="s">
        <v>135</v>
      </c>
      <c r="ABW15" s="64" t="s">
        <v>136</v>
      </c>
      <c r="ABX15" s="64" t="s">
        <v>137</v>
      </c>
      <c r="ABY15" s="64" t="s">
        <v>138</v>
      </c>
      <c r="ABZ15" s="64" t="s">
        <v>139</v>
      </c>
      <c r="ACA15" s="64" t="s">
        <v>140</v>
      </c>
      <c r="ACB15" s="64" t="s">
        <v>141</v>
      </c>
      <c r="ACC15" s="64" t="s">
        <v>142</v>
      </c>
      <c r="ACD15" s="64" t="s">
        <v>143</v>
      </c>
      <c r="ACE15" s="64" t="s">
        <v>144</v>
      </c>
      <c r="ACF15" s="64" t="s">
        <v>135</v>
      </c>
      <c r="ACG15" s="64" t="s">
        <v>136</v>
      </c>
      <c r="ACH15" s="64" t="s">
        <v>137</v>
      </c>
      <c r="ACI15" s="64" t="s">
        <v>138</v>
      </c>
      <c r="ACJ15" s="64" t="s">
        <v>139</v>
      </c>
      <c r="ACK15" s="64" t="s">
        <v>140</v>
      </c>
      <c r="ACL15" s="64" t="s">
        <v>141</v>
      </c>
      <c r="ACM15" s="64" t="s">
        <v>142</v>
      </c>
      <c r="ACN15" s="64" t="s">
        <v>143</v>
      </c>
      <c r="ACO15" s="64" t="s">
        <v>144</v>
      </c>
      <c r="ACP15" s="64" t="s">
        <v>135</v>
      </c>
      <c r="ACQ15" s="64" t="s">
        <v>136</v>
      </c>
      <c r="ACR15" s="64" t="s">
        <v>137</v>
      </c>
      <c r="ACS15" s="64" t="s">
        <v>138</v>
      </c>
      <c r="ACT15" s="64" t="s">
        <v>139</v>
      </c>
      <c r="ACU15" s="64" t="s">
        <v>140</v>
      </c>
      <c r="ACV15" s="64" t="s">
        <v>141</v>
      </c>
      <c r="ACW15" s="64" t="s">
        <v>142</v>
      </c>
      <c r="ACX15" s="64" t="s">
        <v>143</v>
      </c>
      <c r="ACY15" s="64" t="s">
        <v>144</v>
      </c>
      <c r="ACZ15" s="64" t="s">
        <v>135</v>
      </c>
      <c r="ADA15" s="64" t="s">
        <v>136</v>
      </c>
      <c r="ADB15" s="64" t="s">
        <v>137</v>
      </c>
      <c r="ADC15" s="64" t="s">
        <v>138</v>
      </c>
      <c r="ADD15" s="64" t="s">
        <v>139</v>
      </c>
      <c r="ADE15" s="64" t="s">
        <v>140</v>
      </c>
      <c r="ADF15" s="64" t="s">
        <v>141</v>
      </c>
      <c r="ADG15" s="64" t="s">
        <v>142</v>
      </c>
      <c r="ADH15" s="64" t="s">
        <v>143</v>
      </c>
      <c r="ADI15" s="64" t="s">
        <v>144</v>
      </c>
      <c r="ADJ15" s="64" t="s">
        <v>135</v>
      </c>
      <c r="ADK15" s="64" t="s">
        <v>136</v>
      </c>
      <c r="ADL15" s="64" t="s">
        <v>137</v>
      </c>
      <c r="ADM15" s="64" t="s">
        <v>138</v>
      </c>
      <c r="ADN15" s="64" t="s">
        <v>139</v>
      </c>
      <c r="ADO15" s="64" t="s">
        <v>140</v>
      </c>
      <c r="ADP15" s="64" t="s">
        <v>141</v>
      </c>
      <c r="ADQ15" s="64" t="s">
        <v>142</v>
      </c>
      <c r="ADR15" s="64" t="s">
        <v>143</v>
      </c>
      <c r="ADS15" s="64" t="s">
        <v>144</v>
      </c>
      <c r="ADT15" s="64" t="s">
        <v>135</v>
      </c>
      <c r="ADU15" s="64" t="s">
        <v>136</v>
      </c>
      <c r="ADV15" s="64" t="s">
        <v>137</v>
      </c>
      <c r="ADW15" s="64" t="s">
        <v>138</v>
      </c>
      <c r="ADX15" s="64" t="s">
        <v>139</v>
      </c>
      <c r="ADY15" s="64" t="s">
        <v>140</v>
      </c>
      <c r="ADZ15" s="64" t="s">
        <v>141</v>
      </c>
      <c r="AEA15" s="64" t="s">
        <v>142</v>
      </c>
      <c r="AEB15" s="64" t="s">
        <v>143</v>
      </c>
      <c r="AEC15" s="64" t="s">
        <v>144</v>
      </c>
      <c r="AED15" s="64" t="s">
        <v>135</v>
      </c>
      <c r="AEE15" s="64" t="s">
        <v>136</v>
      </c>
      <c r="AEF15" s="64" t="s">
        <v>137</v>
      </c>
      <c r="AEG15" s="64" t="s">
        <v>138</v>
      </c>
      <c r="AEH15" s="64" t="s">
        <v>139</v>
      </c>
      <c r="AEI15" s="64" t="s">
        <v>140</v>
      </c>
      <c r="AEJ15" s="64" t="s">
        <v>141</v>
      </c>
      <c r="AEK15" s="64" t="s">
        <v>142</v>
      </c>
      <c r="AEL15" s="64" t="s">
        <v>143</v>
      </c>
      <c r="AEM15" s="64" t="s">
        <v>144</v>
      </c>
      <c r="AEN15" s="64" t="s">
        <v>135</v>
      </c>
      <c r="AEO15" s="64" t="s">
        <v>136</v>
      </c>
      <c r="AEP15" s="64" t="s">
        <v>137</v>
      </c>
      <c r="AEQ15" s="64" t="s">
        <v>138</v>
      </c>
      <c r="AER15" s="64" t="s">
        <v>139</v>
      </c>
      <c r="AES15" s="64" t="s">
        <v>140</v>
      </c>
      <c r="AET15" s="64" t="s">
        <v>141</v>
      </c>
      <c r="AEU15" s="64" t="s">
        <v>142</v>
      </c>
      <c r="AEV15" s="64" t="s">
        <v>143</v>
      </c>
      <c r="AEW15" s="64" t="s">
        <v>144</v>
      </c>
      <c r="AEX15" s="64" t="s">
        <v>135</v>
      </c>
      <c r="AEY15" s="64" t="s">
        <v>136</v>
      </c>
      <c r="AEZ15" s="64" t="s">
        <v>137</v>
      </c>
      <c r="AFA15" s="64" t="s">
        <v>138</v>
      </c>
      <c r="AFB15" s="64" t="s">
        <v>139</v>
      </c>
      <c r="AFC15" s="64" t="s">
        <v>140</v>
      </c>
      <c r="AFD15" s="64" t="s">
        <v>141</v>
      </c>
      <c r="AFE15" s="64" t="s">
        <v>142</v>
      </c>
      <c r="AFF15" s="64" t="s">
        <v>143</v>
      </c>
      <c r="AFG15" s="64" t="s">
        <v>144</v>
      </c>
      <c r="AFH15" s="64" t="s">
        <v>135</v>
      </c>
      <c r="AFI15" s="64" t="s">
        <v>136</v>
      </c>
      <c r="AFJ15" s="64" t="s">
        <v>137</v>
      </c>
      <c r="AFK15" s="64" t="s">
        <v>138</v>
      </c>
      <c r="AFL15" s="64" t="s">
        <v>139</v>
      </c>
      <c r="AFM15" s="64" t="s">
        <v>140</v>
      </c>
      <c r="AFN15" s="64" t="s">
        <v>141</v>
      </c>
      <c r="AFO15" s="64" t="s">
        <v>142</v>
      </c>
      <c r="AFP15" s="64" t="s">
        <v>143</v>
      </c>
      <c r="AFQ15" s="64" t="s">
        <v>144</v>
      </c>
      <c r="AFR15" s="64" t="s">
        <v>135</v>
      </c>
      <c r="AFS15" s="64" t="s">
        <v>136</v>
      </c>
      <c r="AFT15" s="64" t="s">
        <v>137</v>
      </c>
      <c r="AFU15" s="64" t="s">
        <v>138</v>
      </c>
      <c r="AFV15" s="64" t="s">
        <v>139</v>
      </c>
      <c r="AFW15" s="64" t="s">
        <v>140</v>
      </c>
      <c r="AFX15" s="64" t="s">
        <v>141</v>
      </c>
      <c r="AFY15" s="64" t="s">
        <v>142</v>
      </c>
      <c r="AFZ15" s="64" t="s">
        <v>143</v>
      </c>
      <c r="AGA15" s="64" t="s">
        <v>144</v>
      </c>
      <c r="AGB15" s="64" t="s">
        <v>135</v>
      </c>
      <c r="AGC15" s="64" t="s">
        <v>136</v>
      </c>
      <c r="AGD15" s="64" t="s">
        <v>137</v>
      </c>
      <c r="AGE15" s="64" t="s">
        <v>138</v>
      </c>
      <c r="AGF15" s="64" t="s">
        <v>139</v>
      </c>
      <c r="AGG15" s="64" t="s">
        <v>140</v>
      </c>
      <c r="AGH15" s="64" t="s">
        <v>141</v>
      </c>
      <c r="AGI15" s="64" t="s">
        <v>142</v>
      </c>
      <c r="AGJ15" s="64" t="s">
        <v>143</v>
      </c>
      <c r="AGK15" s="64" t="s">
        <v>144</v>
      </c>
      <c r="AGL15" s="64" t="s">
        <v>135</v>
      </c>
      <c r="AGM15" s="64" t="s">
        <v>136</v>
      </c>
      <c r="AGN15" s="64" t="s">
        <v>137</v>
      </c>
      <c r="AGO15" s="64" t="s">
        <v>138</v>
      </c>
      <c r="AGP15" s="64" t="s">
        <v>139</v>
      </c>
      <c r="AGQ15" s="64" t="s">
        <v>140</v>
      </c>
      <c r="AGR15" s="64" t="s">
        <v>141</v>
      </c>
      <c r="AGS15" s="64" t="s">
        <v>142</v>
      </c>
      <c r="AGT15" s="64" t="s">
        <v>143</v>
      </c>
      <c r="AGU15" s="64" t="s">
        <v>144</v>
      </c>
      <c r="AGV15" s="64" t="s">
        <v>135</v>
      </c>
      <c r="AGW15" s="64" t="s">
        <v>136</v>
      </c>
      <c r="AGX15" s="64" t="s">
        <v>137</v>
      </c>
      <c r="AGY15" s="64" t="s">
        <v>138</v>
      </c>
      <c r="AGZ15" s="64" t="s">
        <v>139</v>
      </c>
      <c r="AHA15" s="64" t="s">
        <v>140</v>
      </c>
      <c r="AHB15" s="64" t="s">
        <v>141</v>
      </c>
      <c r="AHC15" s="64" t="s">
        <v>142</v>
      </c>
      <c r="AHD15" s="64" t="s">
        <v>143</v>
      </c>
      <c r="AHE15" s="64" t="s">
        <v>144</v>
      </c>
      <c r="AHF15" s="64" t="s">
        <v>135</v>
      </c>
      <c r="AHG15" s="64" t="s">
        <v>136</v>
      </c>
      <c r="AHH15" s="64" t="s">
        <v>137</v>
      </c>
      <c r="AHI15" s="64" t="s">
        <v>138</v>
      </c>
      <c r="AHJ15" s="64" t="s">
        <v>139</v>
      </c>
      <c r="AHK15" s="64" t="s">
        <v>140</v>
      </c>
      <c r="AHL15" s="64" t="s">
        <v>141</v>
      </c>
      <c r="AHM15" s="64" t="s">
        <v>142</v>
      </c>
      <c r="AHN15" s="64" t="s">
        <v>143</v>
      </c>
      <c r="AHO15" s="64" t="s">
        <v>144</v>
      </c>
      <c r="AHP15" s="64" t="s">
        <v>135</v>
      </c>
      <c r="AHQ15" s="64" t="s">
        <v>136</v>
      </c>
      <c r="AHR15" s="64" t="s">
        <v>137</v>
      </c>
      <c r="AHS15" s="64" t="s">
        <v>138</v>
      </c>
      <c r="AHT15" s="64" t="s">
        <v>139</v>
      </c>
      <c r="AHU15" s="64" t="s">
        <v>140</v>
      </c>
      <c r="AHV15" s="64" t="s">
        <v>141</v>
      </c>
      <c r="AHW15" s="64" t="s">
        <v>142</v>
      </c>
      <c r="AHX15" s="64" t="s">
        <v>143</v>
      </c>
      <c r="AHY15" s="64" t="s">
        <v>144</v>
      </c>
      <c r="AHZ15" s="64" t="s">
        <v>135</v>
      </c>
      <c r="AIA15" s="64" t="s">
        <v>136</v>
      </c>
      <c r="AIB15" s="64" t="s">
        <v>137</v>
      </c>
      <c r="AIC15" s="64" t="s">
        <v>138</v>
      </c>
      <c r="AID15" s="64" t="s">
        <v>139</v>
      </c>
      <c r="AIE15" s="64" t="s">
        <v>140</v>
      </c>
      <c r="AIF15" s="64" t="s">
        <v>141</v>
      </c>
      <c r="AIG15" s="64" t="s">
        <v>142</v>
      </c>
      <c r="AIH15" s="64" t="s">
        <v>143</v>
      </c>
      <c r="AII15" s="64" t="s">
        <v>144</v>
      </c>
      <c r="AIJ15" s="64" t="s">
        <v>135</v>
      </c>
      <c r="AIK15" s="64" t="s">
        <v>136</v>
      </c>
      <c r="AIL15" s="64" t="s">
        <v>137</v>
      </c>
      <c r="AIM15" s="64" t="s">
        <v>138</v>
      </c>
      <c r="AIN15" s="64" t="s">
        <v>139</v>
      </c>
      <c r="AIO15" s="64" t="s">
        <v>140</v>
      </c>
      <c r="AIP15" s="64" t="s">
        <v>141</v>
      </c>
      <c r="AIQ15" s="64" t="s">
        <v>142</v>
      </c>
      <c r="AIR15" s="64" t="s">
        <v>143</v>
      </c>
      <c r="AIS15" s="64" t="s">
        <v>144</v>
      </c>
      <c r="AIT15" s="64" t="s">
        <v>135</v>
      </c>
      <c r="AIU15" s="64" t="s">
        <v>136</v>
      </c>
      <c r="AIV15" s="64" t="s">
        <v>137</v>
      </c>
      <c r="AIW15" s="64" t="s">
        <v>138</v>
      </c>
      <c r="AIX15" s="64" t="s">
        <v>139</v>
      </c>
      <c r="AIY15" s="64" t="s">
        <v>140</v>
      </c>
      <c r="AIZ15" s="64" t="s">
        <v>141</v>
      </c>
      <c r="AJA15" s="64" t="s">
        <v>142</v>
      </c>
      <c r="AJB15" s="64" t="s">
        <v>143</v>
      </c>
      <c r="AJC15" s="64" t="s">
        <v>144</v>
      </c>
      <c r="AJD15" s="64" t="s">
        <v>135</v>
      </c>
      <c r="AJE15" s="64" t="s">
        <v>136</v>
      </c>
      <c r="AJF15" s="64" t="s">
        <v>137</v>
      </c>
      <c r="AJG15" s="64" t="s">
        <v>138</v>
      </c>
      <c r="AJH15" s="64" t="s">
        <v>139</v>
      </c>
      <c r="AJI15" s="64" t="s">
        <v>140</v>
      </c>
      <c r="AJJ15" s="64" t="s">
        <v>141</v>
      </c>
      <c r="AJK15" s="64" t="s">
        <v>142</v>
      </c>
      <c r="AJL15" s="64" t="s">
        <v>143</v>
      </c>
      <c r="AJM15" s="64" t="s">
        <v>144</v>
      </c>
      <c r="AJN15" s="64" t="s">
        <v>135</v>
      </c>
      <c r="AJO15" s="64" t="s">
        <v>136</v>
      </c>
      <c r="AJP15" s="64" t="s">
        <v>137</v>
      </c>
      <c r="AJQ15" s="64" t="s">
        <v>138</v>
      </c>
      <c r="AJR15" s="64" t="s">
        <v>139</v>
      </c>
      <c r="AJS15" s="64" t="s">
        <v>140</v>
      </c>
      <c r="AJT15" s="64" t="s">
        <v>141</v>
      </c>
      <c r="AJU15" s="64" t="s">
        <v>142</v>
      </c>
      <c r="AJV15" s="64" t="s">
        <v>143</v>
      </c>
      <c r="AJW15" s="64" t="s">
        <v>144</v>
      </c>
      <c r="AJX15" s="64" t="s">
        <v>135</v>
      </c>
      <c r="AJY15" s="64" t="s">
        <v>136</v>
      </c>
      <c r="AJZ15" s="64" t="s">
        <v>137</v>
      </c>
      <c r="AKA15" s="64" t="s">
        <v>138</v>
      </c>
      <c r="AKB15" s="64" t="s">
        <v>139</v>
      </c>
      <c r="AKC15" s="64" t="s">
        <v>140</v>
      </c>
      <c r="AKD15" s="64" t="s">
        <v>141</v>
      </c>
      <c r="AKE15" s="64" t="s">
        <v>142</v>
      </c>
      <c r="AKF15" s="64" t="s">
        <v>143</v>
      </c>
      <c r="AKG15" s="64" t="s">
        <v>144</v>
      </c>
      <c r="AKH15" s="64" t="s">
        <v>135</v>
      </c>
      <c r="AKI15" s="64" t="s">
        <v>136</v>
      </c>
      <c r="AKJ15" s="64" t="s">
        <v>137</v>
      </c>
      <c r="AKK15" s="64" t="s">
        <v>138</v>
      </c>
      <c r="AKL15" s="64" t="s">
        <v>139</v>
      </c>
      <c r="AKM15" s="64" t="s">
        <v>140</v>
      </c>
      <c r="AKN15" s="64" t="s">
        <v>141</v>
      </c>
      <c r="AKO15" s="64" t="s">
        <v>142</v>
      </c>
      <c r="AKP15" s="64" t="s">
        <v>143</v>
      </c>
      <c r="AKQ15" s="64" t="s">
        <v>144</v>
      </c>
      <c r="AKR15" s="64" t="s">
        <v>135</v>
      </c>
      <c r="AKS15" s="64" t="s">
        <v>136</v>
      </c>
      <c r="AKT15" s="64" t="s">
        <v>137</v>
      </c>
      <c r="AKU15" s="64" t="s">
        <v>138</v>
      </c>
      <c r="AKV15" s="64" t="s">
        <v>139</v>
      </c>
      <c r="AKW15" s="64" t="s">
        <v>140</v>
      </c>
      <c r="AKX15" s="64" t="s">
        <v>141</v>
      </c>
      <c r="AKY15" s="64" t="s">
        <v>142</v>
      </c>
      <c r="AKZ15" s="64" t="s">
        <v>143</v>
      </c>
      <c r="ALA15" s="64" t="s">
        <v>144</v>
      </c>
      <c r="ALB15" s="64" t="s">
        <v>135</v>
      </c>
      <c r="ALC15" s="64" t="s">
        <v>136</v>
      </c>
      <c r="ALD15" s="64" t="s">
        <v>137</v>
      </c>
      <c r="ALE15" s="64" t="s">
        <v>138</v>
      </c>
      <c r="ALF15" s="64" t="s">
        <v>139</v>
      </c>
      <c r="ALG15" s="64" t="s">
        <v>140</v>
      </c>
      <c r="ALH15" s="64" t="s">
        <v>141</v>
      </c>
      <c r="ALI15" s="64" t="s">
        <v>142</v>
      </c>
      <c r="ALJ15" s="64" t="s">
        <v>143</v>
      </c>
      <c r="ALK15" s="64" t="s">
        <v>144</v>
      </c>
      <c r="ALL15" s="64" t="s">
        <v>135</v>
      </c>
      <c r="ALM15" s="64" t="s">
        <v>136</v>
      </c>
      <c r="ALN15" s="64" t="s">
        <v>137</v>
      </c>
      <c r="ALO15" s="64" t="s">
        <v>138</v>
      </c>
      <c r="ALP15" s="64" t="s">
        <v>139</v>
      </c>
      <c r="ALQ15" s="64" t="s">
        <v>140</v>
      </c>
      <c r="ALR15" s="64" t="s">
        <v>141</v>
      </c>
      <c r="ALS15" s="64" t="s">
        <v>142</v>
      </c>
      <c r="ALT15" s="64" t="s">
        <v>143</v>
      </c>
      <c r="ALU15" s="64" t="s">
        <v>144</v>
      </c>
      <c r="ALV15" s="64" t="s">
        <v>135</v>
      </c>
      <c r="ALW15" s="64" t="s">
        <v>136</v>
      </c>
      <c r="ALX15" s="64" t="s">
        <v>137</v>
      </c>
      <c r="ALY15" s="64" t="s">
        <v>138</v>
      </c>
      <c r="ALZ15" s="64" t="s">
        <v>139</v>
      </c>
      <c r="AMA15" s="64" t="s">
        <v>140</v>
      </c>
      <c r="AMB15" s="64" t="s">
        <v>141</v>
      </c>
      <c r="AMC15" s="64" t="s">
        <v>142</v>
      </c>
      <c r="AMD15" s="64" t="s">
        <v>143</v>
      </c>
      <c r="AME15" s="64" t="s">
        <v>144</v>
      </c>
      <c r="AMF15" s="64" t="s">
        <v>135</v>
      </c>
      <c r="AMG15" s="64" t="s">
        <v>136</v>
      </c>
      <c r="AMH15" s="64" t="s">
        <v>137</v>
      </c>
      <c r="AMI15" s="64" t="s">
        <v>138</v>
      </c>
      <c r="AMJ15" s="64" t="s">
        <v>139</v>
      </c>
      <c r="AMK15" s="64" t="s">
        <v>140</v>
      </c>
      <c r="AML15" s="64" t="s">
        <v>141</v>
      </c>
      <c r="AMM15" s="64" t="s">
        <v>142</v>
      </c>
      <c r="AMN15" s="64" t="s">
        <v>143</v>
      </c>
      <c r="AMO15" s="64" t="s">
        <v>144</v>
      </c>
      <c r="AMP15" s="64" t="s">
        <v>135</v>
      </c>
      <c r="AMQ15" s="64" t="s">
        <v>136</v>
      </c>
      <c r="AMR15" s="64" t="s">
        <v>137</v>
      </c>
      <c r="AMS15" s="64" t="s">
        <v>138</v>
      </c>
      <c r="AMT15" s="64" t="s">
        <v>139</v>
      </c>
      <c r="AMU15" s="64" t="s">
        <v>140</v>
      </c>
      <c r="AMV15" s="64" t="s">
        <v>141</v>
      </c>
      <c r="AMW15" s="64" t="s">
        <v>142</v>
      </c>
      <c r="AMX15" s="64" t="s">
        <v>143</v>
      </c>
      <c r="AMY15" s="64" t="s">
        <v>144</v>
      </c>
      <c r="AMZ15" s="64" t="s">
        <v>135</v>
      </c>
      <c r="ANA15" s="64" t="s">
        <v>136</v>
      </c>
      <c r="ANB15" s="64" t="s">
        <v>137</v>
      </c>
      <c r="ANC15" s="64" t="s">
        <v>138</v>
      </c>
      <c r="AND15" s="64" t="s">
        <v>139</v>
      </c>
      <c r="ANE15" s="64" t="s">
        <v>140</v>
      </c>
      <c r="ANF15" s="64" t="s">
        <v>141</v>
      </c>
      <c r="ANG15" s="64" t="s">
        <v>142</v>
      </c>
      <c r="ANH15" s="64" t="s">
        <v>143</v>
      </c>
      <c r="ANI15" s="64" t="s">
        <v>144</v>
      </c>
      <c r="ANJ15" s="64" t="s">
        <v>135</v>
      </c>
      <c r="ANK15" s="64" t="s">
        <v>136</v>
      </c>
      <c r="ANL15" s="64" t="s">
        <v>137</v>
      </c>
      <c r="ANM15" s="64" t="s">
        <v>138</v>
      </c>
      <c r="ANN15" s="64" t="s">
        <v>139</v>
      </c>
      <c r="ANO15" s="64" t="s">
        <v>140</v>
      </c>
      <c r="ANP15" s="64" t="s">
        <v>141</v>
      </c>
      <c r="ANQ15" s="64" t="s">
        <v>142</v>
      </c>
      <c r="ANR15" s="64" t="s">
        <v>143</v>
      </c>
      <c r="ANS15" s="64" t="s">
        <v>144</v>
      </c>
      <c r="ANT15" s="64" t="s">
        <v>135</v>
      </c>
      <c r="ANU15" s="64" t="s">
        <v>136</v>
      </c>
      <c r="ANV15" s="64" t="s">
        <v>137</v>
      </c>
      <c r="ANW15" s="64" t="s">
        <v>138</v>
      </c>
      <c r="ANX15" s="64" t="s">
        <v>139</v>
      </c>
      <c r="ANY15" s="64" t="s">
        <v>140</v>
      </c>
      <c r="ANZ15" s="64" t="s">
        <v>141</v>
      </c>
      <c r="AOA15" s="64" t="s">
        <v>142</v>
      </c>
      <c r="AOB15" s="64" t="s">
        <v>143</v>
      </c>
      <c r="AOC15" s="64" t="s">
        <v>144</v>
      </c>
      <c r="AOD15" s="64" t="s">
        <v>135</v>
      </c>
      <c r="AOE15" s="64" t="s">
        <v>136</v>
      </c>
      <c r="AOF15" s="64" t="s">
        <v>137</v>
      </c>
      <c r="AOG15" s="64" t="s">
        <v>138</v>
      </c>
      <c r="AOH15" s="64" t="s">
        <v>139</v>
      </c>
      <c r="AOI15" s="64" t="s">
        <v>140</v>
      </c>
      <c r="AOJ15" s="64" t="s">
        <v>141</v>
      </c>
      <c r="AOK15" s="64" t="s">
        <v>142</v>
      </c>
      <c r="AOL15" s="64" t="s">
        <v>143</v>
      </c>
      <c r="AOM15" s="64" t="s">
        <v>144</v>
      </c>
      <c r="AON15" s="64" t="s">
        <v>135</v>
      </c>
      <c r="AOO15" s="64" t="s">
        <v>136</v>
      </c>
      <c r="AOP15" s="64" t="s">
        <v>137</v>
      </c>
      <c r="AOQ15" s="64" t="s">
        <v>138</v>
      </c>
      <c r="AOR15" s="64" t="s">
        <v>139</v>
      </c>
      <c r="AOS15" s="64" t="s">
        <v>140</v>
      </c>
      <c r="AOT15" s="64" t="s">
        <v>141</v>
      </c>
      <c r="AOU15" s="64" t="s">
        <v>142</v>
      </c>
      <c r="AOV15" s="64" t="s">
        <v>143</v>
      </c>
      <c r="AOW15" s="64" t="s">
        <v>144</v>
      </c>
      <c r="AOX15" s="64" t="s">
        <v>135</v>
      </c>
      <c r="AOY15" s="64" t="s">
        <v>136</v>
      </c>
      <c r="AOZ15" s="64" t="s">
        <v>137</v>
      </c>
      <c r="APA15" s="64" t="s">
        <v>138</v>
      </c>
      <c r="APB15" s="64" t="s">
        <v>139</v>
      </c>
      <c r="APC15" s="64" t="s">
        <v>140</v>
      </c>
      <c r="APD15" s="64" t="s">
        <v>141</v>
      </c>
      <c r="APE15" s="64" t="s">
        <v>142</v>
      </c>
      <c r="APF15" s="64" t="s">
        <v>143</v>
      </c>
      <c r="APG15" s="64" t="s">
        <v>144</v>
      </c>
      <c r="APH15" s="64" t="s">
        <v>135</v>
      </c>
      <c r="API15" s="64" t="s">
        <v>136</v>
      </c>
      <c r="APJ15" s="64" t="s">
        <v>137</v>
      </c>
      <c r="APK15" s="64" t="s">
        <v>138</v>
      </c>
      <c r="APL15" s="64" t="s">
        <v>139</v>
      </c>
      <c r="APM15" s="64" t="s">
        <v>140</v>
      </c>
      <c r="APN15" s="64" t="s">
        <v>141</v>
      </c>
      <c r="APO15" s="64" t="s">
        <v>142</v>
      </c>
      <c r="APP15" s="64" t="s">
        <v>143</v>
      </c>
      <c r="APQ15" s="64" t="s">
        <v>144</v>
      </c>
      <c r="APR15" s="64" t="s">
        <v>135</v>
      </c>
      <c r="APS15" s="64" t="s">
        <v>136</v>
      </c>
      <c r="APT15" s="64" t="s">
        <v>137</v>
      </c>
      <c r="APU15" s="64" t="s">
        <v>138</v>
      </c>
      <c r="APV15" s="64" t="s">
        <v>139</v>
      </c>
      <c r="APW15" s="64" t="s">
        <v>140</v>
      </c>
      <c r="APX15" s="64" t="s">
        <v>141</v>
      </c>
      <c r="APY15" s="64" t="s">
        <v>142</v>
      </c>
      <c r="APZ15" s="64" t="s">
        <v>143</v>
      </c>
      <c r="AQA15" s="64" t="s">
        <v>144</v>
      </c>
      <c r="AQB15" s="64" t="s">
        <v>135</v>
      </c>
      <c r="AQC15" s="64" t="s">
        <v>136</v>
      </c>
      <c r="AQD15" s="64" t="s">
        <v>137</v>
      </c>
      <c r="AQE15" s="64" t="s">
        <v>138</v>
      </c>
      <c r="AQF15" s="64" t="s">
        <v>139</v>
      </c>
      <c r="AQG15" s="64" t="s">
        <v>140</v>
      </c>
      <c r="AQH15" s="64" t="s">
        <v>141</v>
      </c>
      <c r="AQI15" s="64" t="s">
        <v>142</v>
      </c>
      <c r="AQJ15" s="64" t="s">
        <v>143</v>
      </c>
      <c r="AQK15" s="64" t="s">
        <v>144</v>
      </c>
      <c r="AQL15" s="64" t="s">
        <v>135</v>
      </c>
      <c r="AQM15" s="64" t="s">
        <v>136</v>
      </c>
      <c r="AQN15" s="64" t="s">
        <v>137</v>
      </c>
      <c r="AQO15" s="64" t="s">
        <v>138</v>
      </c>
      <c r="AQP15" s="64" t="s">
        <v>139</v>
      </c>
      <c r="AQQ15" s="64" t="s">
        <v>140</v>
      </c>
      <c r="AQR15" s="64" t="s">
        <v>141</v>
      </c>
      <c r="AQS15" s="64" t="s">
        <v>142</v>
      </c>
      <c r="AQT15" s="64" t="s">
        <v>143</v>
      </c>
      <c r="AQU15" s="64" t="s">
        <v>144</v>
      </c>
      <c r="AQV15" s="64" t="s">
        <v>135</v>
      </c>
      <c r="AQW15" s="64" t="s">
        <v>136</v>
      </c>
      <c r="AQX15" s="64" t="s">
        <v>137</v>
      </c>
      <c r="AQY15" s="64" t="s">
        <v>138</v>
      </c>
      <c r="AQZ15" s="64" t="s">
        <v>139</v>
      </c>
      <c r="ARA15" s="64" t="s">
        <v>140</v>
      </c>
      <c r="ARB15" s="64" t="s">
        <v>141</v>
      </c>
      <c r="ARC15" s="64" t="s">
        <v>142</v>
      </c>
      <c r="ARD15" s="64" t="s">
        <v>143</v>
      </c>
      <c r="ARE15" s="64" t="s">
        <v>144</v>
      </c>
      <c r="ARF15" s="64" t="s">
        <v>135</v>
      </c>
      <c r="ARG15" s="64" t="s">
        <v>136</v>
      </c>
      <c r="ARH15" s="64" t="s">
        <v>137</v>
      </c>
      <c r="ARI15" s="64" t="s">
        <v>138</v>
      </c>
      <c r="ARJ15" s="64" t="s">
        <v>139</v>
      </c>
      <c r="ARK15" s="64" t="s">
        <v>140</v>
      </c>
      <c r="ARL15" s="64" t="s">
        <v>141</v>
      </c>
      <c r="ARM15" s="64" t="s">
        <v>142</v>
      </c>
      <c r="ARN15" s="64" t="s">
        <v>143</v>
      </c>
      <c r="ARO15" s="64" t="s">
        <v>144</v>
      </c>
      <c r="ARP15" s="64" t="s">
        <v>135</v>
      </c>
      <c r="ARQ15" s="64" t="s">
        <v>136</v>
      </c>
      <c r="ARR15" s="64" t="s">
        <v>137</v>
      </c>
      <c r="ARS15" s="64" t="s">
        <v>138</v>
      </c>
      <c r="ART15" s="64" t="s">
        <v>139</v>
      </c>
      <c r="ARU15" s="64" t="s">
        <v>140</v>
      </c>
      <c r="ARV15" s="64" t="s">
        <v>141</v>
      </c>
      <c r="ARW15" s="64" t="s">
        <v>142</v>
      </c>
      <c r="ARX15" s="64" t="s">
        <v>143</v>
      </c>
      <c r="ARY15" s="64" t="s">
        <v>144</v>
      </c>
      <c r="ARZ15" s="64" t="s">
        <v>135</v>
      </c>
      <c r="ASA15" s="64" t="s">
        <v>136</v>
      </c>
      <c r="ASB15" s="64" t="s">
        <v>137</v>
      </c>
      <c r="ASC15" s="64" t="s">
        <v>138</v>
      </c>
      <c r="ASD15" s="64" t="s">
        <v>139</v>
      </c>
      <c r="ASE15" s="64" t="s">
        <v>140</v>
      </c>
      <c r="ASF15" s="64" t="s">
        <v>141</v>
      </c>
      <c r="ASG15" s="64" t="s">
        <v>142</v>
      </c>
      <c r="ASH15" s="64" t="s">
        <v>143</v>
      </c>
      <c r="ASI15" s="64" t="s">
        <v>144</v>
      </c>
      <c r="ASJ15" s="64" t="s">
        <v>135</v>
      </c>
      <c r="ASK15" s="64" t="s">
        <v>136</v>
      </c>
      <c r="ASL15" s="64" t="s">
        <v>137</v>
      </c>
      <c r="ASM15" s="64" t="s">
        <v>138</v>
      </c>
      <c r="ASN15" s="64" t="s">
        <v>139</v>
      </c>
      <c r="ASO15" s="64" t="s">
        <v>140</v>
      </c>
      <c r="ASP15" s="64" t="s">
        <v>141</v>
      </c>
      <c r="ASQ15" s="64" t="s">
        <v>142</v>
      </c>
      <c r="ASR15" s="64" t="s">
        <v>143</v>
      </c>
      <c r="ASS15" s="64" t="s">
        <v>144</v>
      </c>
      <c r="AST15" s="64" t="s">
        <v>135</v>
      </c>
      <c r="ASU15" s="64" t="s">
        <v>136</v>
      </c>
      <c r="ASV15" s="64" t="s">
        <v>137</v>
      </c>
      <c r="ASW15" s="64" t="s">
        <v>138</v>
      </c>
      <c r="ASX15" s="64" t="s">
        <v>139</v>
      </c>
      <c r="ASY15" s="64" t="s">
        <v>140</v>
      </c>
      <c r="ASZ15" s="64" t="s">
        <v>141</v>
      </c>
      <c r="ATA15" s="64" t="s">
        <v>142</v>
      </c>
      <c r="ATB15" s="64" t="s">
        <v>143</v>
      </c>
      <c r="ATC15" s="64" t="s">
        <v>144</v>
      </c>
      <c r="ATD15" s="64" t="s">
        <v>135</v>
      </c>
      <c r="ATE15" s="64" t="s">
        <v>136</v>
      </c>
      <c r="ATF15" s="64" t="s">
        <v>137</v>
      </c>
      <c r="ATG15" s="64" t="s">
        <v>138</v>
      </c>
      <c r="ATH15" s="64" t="s">
        <v>139</v>
      </c>
      <c r="ATI15" s="64" t="s">
        <v>140</v>
      </c>
      <c r="ATJ15" s="64" t="s">
        <v>141</v>
      </c>
      <c r="ATK15" s="64" t="s">
        <v>142</v>
      </c>
      <c r="ATL15" s="64" t="s">
        <v>143</v>
      </c>
      <c r="ATM15" s="65" t="s">
        <v>144</v>
      </c>
    </row>
    <row r="16" spans="1:1209" x14ac:dyDescent="0.25">
      <c r="G16" s="63"/>
      <c r="H16" s="64" t="s">
        <v>209</v>
      </c>
      <c r="I16" s="64">
        <f>C7</f>
        <v>2021</v>
      </c>
      <c r="J16" s="64" t="e">
        <f>SUMIFS(#REF!,#REF!,$C$5)</f>
        <v>#REF!</v>
      </c>
      <c r="K16" s="64" t="e">
        <f>SUMIFS(#REF!,#REF!,$C$5)</f>
        <v>#REF!</v>
      </c>
      <c r="L16" s="64" t="e">
        <f>SUMIFS(#REF!,#REF!,$C$5)</f>
        <v>#REF!</v>
      </c>
      <c r="M16" s="64" t="e">
        <f>SUMIFS(#REF!,#REF!,$C$5)</f>
        <v>#REF!</v>
      </c>
      <c r="N16" s="64" t="e">
        <f>SUMIFS(#REF!,#REF!,$C$5)</f>
        <v>#REF!</v>
      </c>
      <c r="O16" s="64" t="e">
        <f>SUMIFS(#REF!,#REF!,$C$5)</f>
        <v>#REF!</v>
      </c>
      <c r="P16" s="64" t="e">
        <f>SUMIFS(#REF!,#REF!,$C$5)</f>
        <v>#REF!</v>
      </c>
      <c r="Q16" s="64" t="e">
        <f>SUMIFS(#REF!,#REF!,$C$5)</f>
        <v>#REF!</v>
      </c>
      <c r="R16" s="64" t="e">
        <f>SUMIFS(#REF!,#REF!,$C$5)</f>
        <v>#REF!</v>
      </c>
      <c r="S16" s="64" t="e">
        <f>SUMIFS(#REF!,#REF!,$C$5)</f>
        <v>#REF!</v>
      </c>
      <c r="T16" s="64" t="e">
        <f>SUMIFS(#REF!,#REF!,$C$5)</f>
        <v>#REF!</v>
      </c>
      <c r="U16" s="64" t="e">
        <f>SUMIFS(#REF!,#REF!,$C$5)</f>
        <v>#REF!</v>
      </c>
      <c r="V16" s="64" t="e">
        <f>SUMIFS(#REF!,#REF!,$C$5)</f>
        <v>#REF!</v>
      </c>
      <c r="W16" s="64" t="e">
        <f>SUMIFS(#REF!,#REF!,$C$5)</f>
        <v>#REF!</v>
      </c>
      <c r="X16" s="64" t="e">
        <f>SUMIFS(#REF!,#REF!,$C$5)</f>
        <v>#REF!</v>
      </c>
      <c r="Y16" s="64" t="e">
        <f>SUMIFS(#REF!,#REF!,$C$5)</f>
        <v>#REF!</v>
      </c>
      <c r="Z16" s="64" t="e">
        <f>SUMIFS(#REF!,#REF!,$C$5)</f>
        <v>#REF!</v>
      </c>
      <c r="AA16" s="64" t="e">
        <f>SUMIFS(#REF!,#REF!,$C$5)</f>
        <v>#REF!</v>
      </c>
      <c r="AB16" s="64" t="e">
        <f>SUMIFS(#REF!,#REF!,$C$5)</f>
        <v>#REF!</v>
      </c>
      <c r="AC16" s="64" t="e">
        <f>SUMIFS(#REF!,#REF!,$C$5)</f>
        <v>#REF!</v>
      </c>
      <c r="AD16" s="64" t="e">
        <f>SUMIFS(#REF!,#REF!,$C$5)</f>
        <v>#REF!</v>
      </c>
      <c r="AE16" s="64" t="e">
        <f>SUMIFS(#REF!,#REF!,$C$5)</f>
        <v>#REF!</v>
      </c>
      <c r="AF16" s="64" t="e">
        <f>SUMIFS(#REF!,#REF!,$C$5)</f>
        <v>#REF!</v>
      </c>
      <c r="AG16" s="64" t="e">
        <f>SUMIFS(#REF!,#REF!,$C$5)</f>
        <v>#REF!</v>
      </c>
      <c r="AH16" s="64" t="e">
        <f>SUMIFS(#REF!,#REF!,$C$5)</f>
        <v>#REF!</v>
      </c>
      <c r="AI16" s="64" t="e">
        <f>SUMIFS(#REF!,#REF!,$C$5)</f>
        <v>#REF!</v>
      </c>
      <c r="AJ16" s="64" t="e">
        <f>SUMIFS(#REF!,#REF!,$C$5)</f>
        <v>#REF!</v>
      </c>
      <c r="AK16" s="64" t="e">
        <f>SUMIFS(#REF!,#REF!,$C$5)</f>
        <v>#REF!</v>
      </c>
      <c r="AL16" s="64" t="e">
        <f>SUMIFS(#REF!,#REF!,$C$5)</f>
        <v>#REF!</v>
      </c>
      <c r="AM16" s="64" t="e">
        <f>SUMIFS(#REF!,#REF!,$C$5)</f>
        <v>#REF!</v>
      </c>
      <c r="AN16" s="64" t="e">
        <f>SUMIFS(#REF!,#REF!,$C$5)</f>
        <v>#REF!</v>
      </c>
      <c r="AO16" s="64" t="e">
        <f>SUMIFS(#REF!,#REF!,$C$5)</f>
        <v>#REF!</v>
      </c>
      <c r="AP16" s="64" t="e">
        <f>SUMIFS(#REF!,#REF!,$C$5)</f>
        <v>#REF!</v>
      </c>
      <c r="AQ16" s="64" t="e">
        <f>SUMIFS(#REF!,#REF!,$C$5)</f>
        <v>#REF!</v>
      </c>
      <c r="AR16" s="64" t="e">
        <f>SUMIFS(#REF!,#REF!,$C$5)</f>
        <v>#REF!</v>
      </c>
      <c r="AS16" s="64" t="e">
        <f>SUMIFS(#REF!,#REF!,$C$5)</f>
        <v>#REF!</v>
      </c>
      <c r="AT16" s="64" t="e">
        <f>SUMIFS(#REF!,#REF!,$C$5)</f>
        <v>#REF!</v>
      </c>
      <c r="AU16" s="64" t="e">
        <f>SUMIFS(#REF!,#REF!,$C$5)</f>
        <v>#REF!</v>
      </c>
      <c r="AV16" s="64" t="e">
        <f>SUMIFS(#REF!,#REF!,$C$5)</f>
        <v>#REF!</v>
      </c>
      <c r="AW16" s="64" t="e">
        <f>SUMIFS(#REF!,#REF!,$C$5)</f>
        <v>#REF!</v>
      </c>
      <c r="AX16" s="64" t="e">
        <f>SUMIFS(#REF!,#REF!,$C$5)</f>
        <v>#REF!</v>
      </c>
      <c r="AY16" s="64" t="e">
        <f>SUMIFS(#REF!,#REF!,$C$5)</f>
        <v>#REF!</v>
      </c>
      <c r="AZ16" s="64" t="e">
        <f>SUMIFS(#REF!,#REF!,$C$5)</f>
        <v>#REF!</v>
      </c>
      <c r="BA16" s="64" t="e">
        <f>SUMIFS(#REF!,#REF!,$C$5)</f>
        <v>#REF!</v>
      </c>
      <c r="BB16" s="64" t="e">
        <f>SUMIFS(#REF!,#REF!,$C$5)</f>
        <v>#REF!</v>
      </c>
      <c r="BC16" s="64" t="e">
        <f>SUMIFS(#REF!,#REF!,$C$5)</f>
        <v>#REF!</v>
      </c>
      <c r="BD16" s="64" t="e">
        <f>SUMIFS(#REF!,#REF!,$C$5)</f>
        <v>#REF!</v>
      </c>
      <c r="BE16" s="64" t="e">
        <f>SUMIFS(#REF!,#REF!,$C$5)</f>
        <v>#REF!</v>
      </c>
      <c r="BF16" s="64" t="e">
        <f>SUMIFS(#REF!,#REF!,$C$5)</f>
        <v>#REF!</v>
      </c>
      <c r="BG16" s="64" t="e">
        <f>SUMIFS(#REF!,#REF!,$C$5)</f>
        <v>#REF!</v>
      </c>
      <c r="BH16" s="64" t="e">
        <f>SUMIFS(#REF!,#REF!,$C$5)</f>
        <v>#REF!</v>
      </c>
      <c r="BI16" s="64" t="e">
        <f>SUMIFS(#REF!,#REF!,$C$5)</f>
        <v>#REF!</v>
      </c>
      <c r="BJ16" s="64" t="e">
        <f>SUMIFS(#REF!,#REF!,$C$5)</f>
        <v>#REF!</v>
      </c>
      <c r="BK16" s="64" t="e">
        <f>SUMIFS(#REF!,#REF!,$C$5)</f>
        <v>#REF!</v>
      </c>
      <c r="BL16" s="64" t="e">
        <f>SUMIFS(#REF!,#REF!,$C$5)</f>
        <v>#REF!</v>
      </c>
      <c r="BM16" s="64" t="e">
        <f>SUMIFS(#REF!,#REF!,$C$5)</f>
        <v>#REF!</v>
      </c>
      <c r="BN16" s="64" t="e">
        <f>SUMIFS(#REF!,#REF!,$C$5)</f>
        <v>#REF!</v>
      </c>
      <c r="BO16" s="64" t="e">
        <f>SUMIFS(#REF!,#REF!,$C$5)</f>
        <v>#REF!</v>
      </c>
      <c r="BP16" s="64" t="e">
        <f>SUMIFS(#REF!,#REF!,$C$5)</f>
        <v>#REF!</v>
      </c>
      <c r="BQ16" s="64" t="e">
        <f>SUMIFS(#REF!,#REF!,$C$5)</f>
        <v>#REF!</v>
      </c>
      <c r="BR16" s="64" t="e">
        <f>SUMIFS(#REF!,#REF!,$C$5)</f>
        <v>#REF!</v>
      </c>
      <c r="BS16" s="64" t="e">
        <f>SUMIFS(#REF!,#REF!,$C$5)</f>
        <v>#REF!</v>
      </c>
      <c r="BT16" s="64" t="e">
        <f>SUMIFS(#REF!,#REF!,$C$5)</f>
        <v>#REF!</v>
      </c>
      <c r="BU16" s="64" t="e">
        <f>SUMIFS(#REF!,#REF!,$C$5)</f>
        <v>#REF!</v>
      </c>
      <c r="BV16" s="64" t="e">
        <f>SUMIFS(#REF!,#REF!,$C$5)</f>
        <v>#REF!</v>
      </c>
      <c r="BW16" s="64" t="e">
        <f>SUMIFS(#REF!,#REF!,$C$5)</f>
        <v>#REF!</v>
      </c>
      <c r="BX16" s="64" t="e">
        <f>SUMIFS(#REF!,#REF!,$C$5)</f>
        <v>#REF!</v>
      </c>
      <c r="BY16" s="64" t="e">
        <f>SUMIFS(#REF!,#REF!,$C$5)</f>
        <v>#REF!</v>
      </c>
      <c r="BZ16" s="64" t="e">
        <f>SUMIFS(#REF!,#REF!,$C$5)</f>
        <v>#REF!</v>
      </c>
      <c r="CA16" s="64" t="e">
        <f>SUMIFS(#REF!,#REF!,$C$5)</f>
        <v>#REF!</v>
      </c>
      <c r="CB16" s="64" t="e">
        <f>SUMIFS(#REF!,#REF!,$C$5)</f>
        <v>#REF!</v>
      </c>
      <c r="CC16" s="64" t="e">
        <f>SUMIFS(#REF!,#REF!,$C$5)</f>
        <v>#REF!</v>
      </c>
      <c r="CD16" s="64" t="e">
        <f>SUMIFS(#REF!,#REF!,$C$5)</f>
        <v>#REF!</v>
      </c>
      <c r="CE16" s="64" t="e">
        <f>SUMIFS(#REF!,#REF!,$C$5)</f>
        <v>#REF!</v>
      </c>
      <c r="CF16" s="64" t="e">
        <f>SUMIFS(#REF!,#REF!,$C$5)</f>
        <v>#REF!</v>
      </c>
      <c r="CG16" s="64" t="e">
        <f>SUMIFS(#REF!,#REF!,$C$5)</f>
        <v>#REF!</v>
      </c>
      <c r="CH16" s="64" t="e">
        <f>SUMIFS(#REF!,#REF!,$C$5)</f>
        <v>#REF!</v>
      </c>
      <c r="CI16" s="64" t="e">
        <f>SUMIFS(#REF!,#REF!,$C$5)</f>
        <v>#REF!</v>
      </c>
      <c r="CJ16" s="64" t="e">
        <f>SUMIFS(#REF!,#REF!,$C$5)</f>
        <v>#REF!</v>
      </c>
      <c r="CK16" s="64" t="e">
        <f>SUMIFS(#REF!,#REF!,$C$5)</f>
        <v>#REF!</v>
      </c>
      <c r="CL16" s="64" t="e">
        <f>SUMIFS(#REF!,#REF!,$C$5)</f>
        <v>#REF!</v>
      </c>
      <c r="CM16" s="64" t="e">
        <f>SUMIFS(#REF!,#REF!,$C$5)</f>
        <v>#REF!</v>
      </c>
      <c r="CN16" s="64" t="e">
        <f>SUMIFS(#REF!,#REF!,$C$5)</f>
        <v>#REF!</v>
      </c>
      <c r="CO16" s="64" t="e">
        <f>SUMIFS(#REF!,#REF!,$C$5)</f>
        <v>#REF!</v>
      </c>
      <c r="CP16" s="64" t="e">
        <f>SUMIFS(#REF!,#REF!,$C$5)</f>
        <v>#REF!</v>
      </c>
      <c r="CQ16" s="64" t="e">
        <f>SUMIFS(#REF!,#REF!,$C$5)</f>
        <v>#REF!</v>
      </c>
      <c r="CR16" s="64" t="e">
        <f>SUMIFS(#REF!,#REF!,$C$5)</f>
        <v>#REF!</v>
      </c>
      <c r="CS16" s="64" t="e">
        <f>SUMIFS(#REF!,#REF!,$C$5)</f>
        <v>#REF!</v>
      </c>
      <c r="CT16" s="64" t="e">
        <f>SUMIFS(#REF!,#REF!,$C$5)</f>
        <v>#REF!</v>
      </c>
      <c r="CU16" s="64" t="e">
        <f>SUMIFS(#REF!,#REF!,$C$5)</f>
        <v>#REF!</v>
      </c>
      <c r="CV16" s="64" t="e">
        <f>SUMIFS(#REF!,#REF!,$C$5)</f>
        <v>#REF!</v>
      </c>
      <c r="CW16" s="64" t="e">
        <f>SUMIFS(#REF!,#REF!,$C$5)</f>
        <v>#REF!</v>
      </c>
      <c r="CX16" s="64" t="e">
        <f>SUMIFS(#REF!,#REF!,$C$5)</f>
        <v>#REF!</v>
      </c>
      <c r="CY16" s="64" t="e">
        <f>SUMIFS(#REF!,#REF!,$C$5)</f>
        <v>#REF!</v>
      </c>
      <c r="CZ16" s="64" t="e">
        <f>SUMIFS(#REF!,#REF!,$C$5)</f>
        <v>#REF!</v>
      </c>
      <c r="DA16" s="64" t="e">
        <f>SUMIFS(#REF!,#REF!,$C$5)</f>
        <v>#REF!</v>
      </c>
      <c r="DB16" s="64" t="e">
        <f>SUMIFS(#REF!,#REF!,$C$5)</f>
        <v>#REF!</v>
      </c>
      <c r="DC16" s="64" t="e">
        <f>SUMIFS(#REF!,#REF!,$C$5)</f>
        <v>#REF!</v>
      </c>
      <c r="DD16" s="64" t="e">
        <f>SUMIFS(#REF!,#REF!,$C$5)</f>
        <v>#REF!</v>
      </c>
      <c r="DE16" s="64" t="e">
        <f>SUMIFS(#REF!,#REF!,$C$5)</f>
        <v>#REF!</v>
      </c>
      <c r="DF16" s="64" t="e">
        <f>SUMIFS(#REF!,#REF!,$C$5)</f>
        <v>#REF!</v>
      </c>
      <c r="DG16" s="64" t="e">
        <f>SUMIFS(#REF!,#REF!,$C$5)</f>
        <v>#REF!</v>
      </c>
      <c r="DH16" s="64" t="e">
        <f>SUMIFS(#REF!,#REF!,$C$5)</f>
        <v>#REF!</v>
      </c>
      <c r="DI16" s="64" t="e">
        <f>SUMIFS(#REF!,#REF!,$C$5)</f>
        <v>#REF!</v>
      </c>
      <c r="DJ16" s="64" t="e">
        <f>SUMIFS(#REF!,#REF!,$C$5)</f>
        <v>#REF!</v>
      </c>
      <c r="DK16" s="64" t="e">
        <f>SUMIFS(#REF!,#REF!,$C$5)</f>
        <v>#REF!</v>
      </c>
      <c r="DL16" s="64" t="e">
        <f>SUMIFS(#REF!,#REF!,$C$5)</f>
        <v>#REF!</v>
      </c>
      <c r="DM16" s="64" t="e">
        <f>SUMIFS(#REF!,#REF!,$C$5)</f>
        <v>#REF!</v>
      </c>
      <c r="DN16" s="64" t="e">
        <f>SUMIFS(#REF!,#REF!,$C$5)</f>
        <v>#REF!</v>
      </c>
      <c r="DO16" s="64" t="e">
        <f>SUMIFS(#REF!,#REF!,$C$5)</f>
        <v>#REF!</v>
      </c>
      <c r="DP16" s="64" t="e">
        <f>SUMIFS(#REF!,#REF!,$C$5)</f>
        <v>#REF!</v>
      </c>
      <c r="DQ16" s="64" t="e">
        <f>SUMIFS(#REF!,#REF!,$C$5)</f>
        <v>#REF!</v>
      </c>
      <c r="DR16" s="64" t="e">
        <f>SUMIFS(#REF!,#REF!,$C$5)</f>
        <v>#REF!</v>
      </c>
      <c r="DS16" s="64" t="e">
        <f>SUMIFS(#REF!,#REF!,$C$5)</f>
        <v>#REF!</v>
      </c>
      <c r="DT16" s="64" t="e">
        <f>SUMIFS(#REF!,#REF!,$C$5)</f>
        <v>#REF!</v>
      </c>
      <c r="DU16" s="64" t="e">
        <f>SUMIFS(#REF!,#REF!,$C$5)</f>
        <v>#REF!</v>
      </c>
      <c r="DV16" s="64" t="e">
        <f>SUMIFS(#REF!,#REF!,$C$5)</f>
        <v>#REF!</v>
      </c>
      <c r="DW16" s="64" t="e">
        <f>SUMIFS(#REF!,#REF!,$C$5)</f>
        <v>#REF!</v>
      </c>
      <c r="DX16" s="64" t="e">
        <f>SUMIFS(#REF!,#REF!,$C$5)</f>
        <v>#REF!</v>
      </c>
      <c r="DY16" s="64" t="e">
        <f>SUMIFS(#REF!,#REF!,$C$5)</f>
        <v>#REF!</v>
      </c>
      <c r="DZ16" s="64" t="e">
        <f>SUMIFS(#REF!,#REF!,$C$5)</f>
        <v>#REF!</v>
      </c>
      <c r="EA16" s="64" t="e">
        <f>SUMIFS(#REF!,#REF!,$C$5)</f>
        <v>#REF!</v>
      </c>
      <c r="EB16" s="64" t="e">
        <f>SUMIFS(#REF!,#REF!,$C$5)</f>
        <v>#REF!</v>
      </c>
      <c r="EC16" s="64" t="e">
        <f>SUMIFS(#REF!,#REF!,$C$5)</f>
        <v>#REF!</v>
      </c>
      <c r="ED16" s="64" t="e">
        <f>SUMIFS(#REF!,#REF!,$C$5)</f>
        <v>#REF!</v>
      </c>
      <c r="EE16" s="64" t="e">
        <f>SUMIFS(#REF!,#REF!,$C$5)</f>
        <v>#REF!</v>
      </c>
      <c r="EF16" s="64" t="e">
        <f>SUMIFS(#REF!,#REF!,$C$5)</f>
        <v>#REF!</v>
      </c>
      <c r="EG16" s="64" t="e">
        <f>SUMIFS(#REF!,#REF!,$C$5)</f>
        <v>#REF!</v>
      </c>
      <c r="EH16" s="64" t="e">
        <f>SUMIFS(#REF!,#REF!,$C$5)</f>
        <v>#REF!</v>
      </c>
      <c r="EI16" s="64" t="e">
        <f>SUMIFS(#REF!,#REF!,$C$5)</f>
        <v>#REF!</v>
      </c>
      <c r="EJ16" s="64" t="e">
        <f>SUMIFS(#REF!,#REF!,$C$5)</f>
        <v>#REF!</v>
      </c>
      <c r="EK16" s="64" t="e">
        <f>SUMIFS(#REF!,#REF!,$C$5)</f>
        <v>#REF!</v>
      </c>
      <c r="EL16" s="64" t="e">
        <f>SUMIFS(#REF!,#REF!,$C$5)</f>
        <v>#REF!</v>
      </c>
      <c r="EM16" s="64" t="e">
        <f>SUMIFS(#REF!,#REF!,$C$5)</f>
        <v>#REF!</v>
      </c>
      <c r="EN16" s="64" t="e">
        <f>SUMIFS(#REF!,#REF!,$C$5)</f>
        <v>#REF!</v>
      </c>
      <c r="EO16" s="64" t="e">
        <f>SUMIFS(#REF!,#REF!,$C$5)</f>
        <v>#REF!</v>
      </c>
      <c r="EP16" s="64" t="e">
        <f>SUMIFS(#REF!,#REF!,$C$5)</f>
        <v>#REF!</v>
      </c>
      <c r="EQ16" s="64" t="e">
        <f>SUMIFS(#REF!,#REF!,$C$5)</f>
        <v>#REF!</v>
      </c>
      <c r="ER16" s="64" t="e">
        <f>SUMIFS(#REF!,#REF!,$C$5)</f>
        <v>#REF!</v>
      </c>
      <c r="ES16" s="64" t="e">
        <f>SUMIFS(#REF!,#REF!,$C$5)</f>
        <v>#REF!</v>
      </c>
      <c r="ET16" s="64" t="e">
        <f>SUMIFS(#REF!,#REF!,$C$5)</f>
        <v>#REF!</v>
      </c>
      <c r="EU16" s="64" t="e">
        <f>SUMIFS(#REF!,#REF!,$C$5)</f>
        <v>#REF!</v>
      </c>
      <c r="EV16" s="64" t="e">
        <f>SUMIFS(#REF!,#REF!,$C$5)</f>
        <v>#REF!</v>
      </c>
      <c r="EW16" s="64" t="e">
        <f>SUMIFS(#REF!,#REF!,$C$5)</f>
        <v>#REF!</v>
      </c>
      <c r="EX16" s="64" t="e">
        <f>SUMIFS(#REF!,#REF!,$C$5)</f>
        <v>#REF!</v>
      </c>
      <c r="EY16" s="64" t="e">
        <f>SUMIFS(#REF!,#REF!,$C$5)</f>
        <v>#REF!</v>
      </c>
      <c r="EZ16" s="64" t="e">
        <f>SUMIFS(#REF!,#REF!,$C$5)</f>
        <v>#REF!</v>
      </c>
      <c r="FA16" s="64" t="e">
        <f>SUMIFS(#REF!,#REF!,$C$5)</f>
        <v>#REF!</v>
      </c>
      <c r="FB16" s="64" t="e">
        <f>SUMIFS(#REF!,#REF!,$C$5)</f>
        <v>#REF!</v>
      </c>
      <c r="FC16" s="64" t="e">
        <f>SUMIFS(#REF!,#REF!,$C$5)</f>
        <v>#REF!</v>
      </c>
      <c r="FD16" s="64" t="e">
        <f>SUMIFS(#REF!,#REF!,$C$5)</f>
        <v>#REF!</v>
      </c>
      <c r="FE16" s="64" t="e">
        <f>SUMIFS(#REF!,#REF!,$C$5)</f>
        <v>#REF!</v>
      </c>
      <c r="FF16" s="64" t="e">
        <f>SUMIFS(#REF!,#REF!,$C$5)</f>
        <v>#REF!</v>
      </c>
      <c r="FG16" s="64" t="e">
        <f>SUMIFS(#REF!,#REF!,$C$5)</f>
        <v>#REF!</v>
      </c>
      <c r="FH16" s="64" t="e">
        <f>SUMIFS(#REF!,#REF!,$C$5)</f>
        <v>#REF!</v>
      </c>
      <c r="FI16" s="64" t="e">
        <f>SUMIFS(#REF!,#REF!,$C$5)</f>
        <v>#REF!</v>
      </c>
      <c r="FJ16" s="64" t="e">
        <f>SUMIFS(#REF!,#REF!,$C$5)</f>
        <v>#REF!</v>
      </c>
      <c r="FK16" s="64" t="e">
        <f>SUMIFS(#REF!,#REF!,$C$5)</f>
        <v>#REF!</v>
      </c>
      <c r="FL16" s="64" t="e">
        <f>SUMIFS(#REF!,#REF!,$C$5)</f>
        <v>#REF!</v>
      </c>
      <c r="FM16" s="64" t="e">
        <f>SUMIFS(#REF!,#REF!,$C$5)</f>
        <v>#REF!</v>
      </c>
      <c r="FN16" s="64" t="e">
        <f>SUMIFS(#REF!,#REF!,$C$5)</f>
        <v>#REF!</v>
      </c>
      <c r="FO16" s="64" t="e">
        <f>SUMIFS(#REF!,#REF!,$C$5)</f>
        <v>#REF!</v>
      </c>
      <c r="FP16" s="64" t="e">
        <f>SUMIFS(#REF!,#REF!,$C$5)</f>
        <v>#REF!</v>
      </c>
      <c r="FQ16" s="64" t="e">
        <f>SUMIFS(#REF!,#REF!,$C$5)</f>
        <v>#REF!</v>
      </c>
      <c r="FR16" s="64" t="e">
        <f>SUMIFS(#REF!,#REF!,$C$5)</f>
        <v>#REF!</v>
      </c>
      <c r="FS16" s="64" t="e">
        <f>SUMIFS(#REF!,#REF!,$C$5)</f>
        <v>#REF!</v>
      </c>
      <c r="FT16" s="64" t="e">
        <f>SUMIFS(#REF!,#REF!,$C$5)</f>
        <v>#REF!</v>
      </c>
      <c r="FU16" s="64" t="e">
        <f>SUMIFS(#REF!,#REF!,$C$5)</f>
        <v>#REF!</v>
      </c>
      <c r="FV16" s="64" t="e">
        <f>SUMIFS(#REF!,#REF!,$C$5)</f>
        <v>#REF!</v>
      </c>
      <c r="FW16" s="64" t="e">
        <f>SUMIFS(#REF!,#REF!,$C$5)</f>
        <v>#REF!</v>
      </c>
      <c r="FX16" s="64" t="e">
        <f>SUMIFS(#REF!,#REF!,$C$5)</f>
        <v>#REF!</v>
      </c>
      <c r="FY16" s="64" t="e">
        <f>SUMIFS(#REF!,#REF!,$C$5)</f>
        <v>#REF!</v>
      </c>
      <c r="FZ16" s="64" t="e">
        <f>SUMIFS(#REF!,#REF!,$C$5)</f>
        <v>#REF!</v>
      </c>
      <c r="GA16" s="64" t="e">
        <f>SUMIFS(#REF!,#REF!,$C$5)</f>
        <v>#REF!</v>
      </c>
      <c r="GB16" s="64" t="e">
        <f>SUMIFS(#REF!,#REF!,$C$5)</f>
        <v>#REF!</v>
      </c>
      <c r="GC16" s="64" t="e">
        <f>SUMIFS(#REF!,#REF!,$C$5)</f>
        <v>#REF!</v>
      </c>
      <c r="GD16" s="64" t="e">
        <f>SUMIFS(#REF!,#REF!,$C$5)</f>
        <v>#REF!</v>
      </c>
      <c r="GE16" s="64" t="e">
        <f>SUMIFS(#REF!,#REF!,$C$5)</f>
        <v>#REF!</v>
      </c>
      <c r="GF16" s="64" t="e">
        <f>SUMIFS(#REF!,#REF!,$C$5)</f>
        <v>#REF!</v>
      </c>
      <c r="GG16" s="64" t="e">
        <f>SUMIFS(#REF!,#REF!,$C$5)</f>
        <v>#REF!</v>
      </c>
      <c r="GH16" s="64" t="e">
        <f>SUMIFS(#REF!,#REF!,$C$5)</f>
        <v>#REF!</v>
      </c>
      <c r="GI16" s="64" t="e">
        <f>SUMIFS(#REF!,#REF!,$C$5)</f>
        <v>#REF!</v>
      </c>
      <c r="GJ16" s="64" t="e">
        <f>SUMIFS(#REF!,#REF!,$C$5)</f>
        <v>#REF!</v>
      </c>
      <c r="GK16" s="64" t="e">
        <f>SUMIFS(#REF!,#REF!,$C$5)</f>
        <v>#REF!</v>
      </c>
      <c r="GL16" s="64" t="e">
        <f>SUMIFS(#REF!,#REF!,$C$5)</f>
        <v>#REF!</v>
      </c>
      <c r="GM16" s="64" t="e">
        <f>SUMIFS(#REF!,#REF!,$C$5)</f>
        <v>#REF!</v>
      </c>
      <c r="GN16" s="64" t="e">
        <f>SUMIFS(#REF!,#REF!,$C$5)</f>
        <v>#REF!</v>
      </c>
      <c r="GO16" s="64" t="e">
        <f>SUMIFS(#REF!,#REF!,$C$5)</f>
        <v>#REF!</v>
      </c>
      <c r="GP16" s="64" t="e">
        <f>SUMIFS(#REF!,#REF!,$C$5)</f>
        <v>#REF!</v>
      </c>
      <c r="GQ16" s="64" t="e">
        <f>SUMIFS(#REF!,#REF!,$C$5)</f>
        <v>#REF!</v>
      </c>
      <c r="GR16" s="64" t="e">
        <f>SUMIFS(#REF!,#REF!,$C$5)</f>
        <v>#REF!</v>
      </c>
      <c r="GS16" s="64" t="e">
        <f>SUMIFS(#REF!,#REF!,$C$5)</f>
        <v>#REF!</v>
      </c>
      <c r="GT16" s="64" t="e">
        <f>SUMIFS(#REF!,#REF!,$C$5)</f>
        <v>#REF!</v>
      </c>
      <c r="GU16" s="64" t="e">
        <f>SUMIFS(#REF!,#REF!,$C$5)</f>
        <v>#REF!</v>
      </c>
      <c r="GV16" s="64" t="e">
        <f>SUMIFS(#REF!,#REF!,$C$5)</f>
        <v>#REF!</v>
      </c>
      <c r="GW16" s="64" t="e">
        <f>SUMIFS(#REF!,#REF!,$C$5)</f>
        <v>#REF!</v>
      </c>
      <c r="GX16" s="64" t="e">
        <f>SUMIFS(#REF!,#REF!,$C$5)</f>
        <v>#REF!</v>
      </c>
      <c r="GY16" s="64" t="e">
        <f>SUMIFS(#REF!,#REF!,$C$5)</f>
        <v>#REF!</v>
      </c>
      <c r="GZ16" s="64" t="e">
        <f>SUMIFS(#REF!,#REF!,$C$5)</f>
        <v>#REF!</v>
      </c>
      <c r="HA16" s="64" t="e">
        <f>SUMIFS(#REF!,#REF!,$C$5)</f>
        <v>#REF!</v>
      </c>
      <c r="HB16" s="64" t="e">
        <f>SUMIFS(#REF!,#REF!,$C$5)</f>
        <v>#REF!</v>
      </c>
      <c r="HC16" s="64" t="e">
        <f>SUMIFS(#REF!,#REF!,$C$5)</f>
        <v>#REF!</v>
      </c>
      <c r="HD16" s="64" t="e">
        <f>SUMIFS(#REF!,#REF!,$C$5)</f>
        <v>#REF!</v>
      </c>
      <c r="HE16" s="64" t="e">
        <f>SUMIFS(#REF!,#REF!,$C$5)</f>
        <v>#REF!</v>
      </c>
      <c r="HF16" s="64" t="e">
        <f>SUMIFS(#REF!,#REF!,$C$5)</f>
        <v>#REF!</v>
      </c>
      <c r="HG16" s="64" t="e">
        <f>SUMIFS(#REF!,#REF!,$C$5)</f>
        <v>#REF!</v>
      </c>
      <c r="HH16" s="64" t="e">
        <f>SUMIFS(#REF!,#REF!,$C$5)</f>
        <v>#REF!</v>
      </c>
      <c r="HI16" s="64" t="e">
        <f>SUMIFS(#REF!,#REF!,$C$5)</f>
        <v>#REF!</v>
      </c>
      <c r="HJ16" s="64" t="e">
        <f>SUMIFS(#REF!,#REF!,$C$5)</f>
        <v>#REF!</v>
      </c>
      <c r="HK16" s="64" t="e">
        <f>SUMIFS(#REF!,#REF!,$C$5)</f>
        <v>#REF!</v>
      </c>
      <c r="HL16" s="64" t="e">
        <f>SUMIFS(#REF!,#REF!,$C$5)</f>
        <v>#REF!</v>
      </c>
      <c r="HM16" s="64" t="e">
        <f>SUMIFS(#REF!,#REF!,$C$5)</f>
        <v>#REF!</v>
      </c>
      <c r="HN16" s="64" t="e">
        <f>SUMIFS(#REF!,#REF!,$C$5)</f>
        <v>#REF!</v>
      </c>
      <c r="HO16" s="64" t="e">
        <f>SUMIFS(#REF!,#REF!,$C$5)</f>
        <v>#REF!</v>
      </c>
      <c r="HP16" s="64" t="e">
        <f>SUMIFS(#REF!,#REF!,$C$5)</f>
        <v>#REF!</v>
      </c>
      <c r="HQ16" s="64" t="e">
        <f>SUMIFS(#REF!,#REF!,$C$5)</f>
        <v>#REF!</v>
      </c>
      <c r="HR16" s="64" t="e">
        <f>SUMIFS(#REF!,#REF!,$C$5)</f>
        <v>#REF!</v>
      </c>
      <c r="HS16" s="64" t="e">
        <f>SUMIFS(#REF!,#REF!,$C$5)</f>
        <v>#REF!</v>
      </c>
      <c r="HT16" s="64" t="e">
        <f>SUMIFS(#REF!,#REF!,$C$5)</f>
        <v>#REF!</v>
      </c>
      <c r="HU16" s="64" t="e">
        <f>SUMIFS(#REF!,#REF!,$C$5)</f>
        <v>#REF!</v>
      </c>
      <c r="HV16" s="64" t="e">
        <f>SUMIFS(#REF!,#REF!,$C$5)</f>
        <v>#REF!</v>
      </c>
      <c r="HW16" s="64" t="e">
        <f>SUMIFS(#REF!,#REF!,$C$5)</f>
        <v>#REF!</v>
      </c>
      <c r="HX16" s="64" t="e">
        <f>SUMIFS(#REF!,#REF!,$C$5)</f>
        <v>#REF!</v>
      </c>
      <c r="HY16" s="64" t="e">
        <f>SUMIFS(#REF!,#REF!,$C$5)</f>
        <v>#REF!</v>
      </c>
      <c r="HZ16" s="64" t="e">
        <f>SUMIFS(#REF!,#REF!,$C$5)</f>
        <v>#REF!</v>
      </c>
      <c r="IA16" s="64" t="e">
        <f>SUMIFS(#REF!,#REF!,$C$5)</f>
        <v>#REF!</v>
      </c>
      <c r="IB16" s="64" t="e">
        <f>SUMIFS(#REF!,#REF!,$C$5)</f>
        <v>#REF!</v>
      </c>
      <c r="IC16" s="64" t="e">
        <f>SUMIFS(#REF!,#REF!,$C$5)</f>
        <v>#REF!</v>
      </c>
      <c r="ID16" s="64" t="e">
        <f>SUMIFS(#REF!,#REF!,$C$5)</f>
        <v>#REF!</v>
      </c>
      <c r="IE16" s="64" t="e">
        <f>SUMIFS(#REF!,#REF!,$C$5)</f>
        <v>#REF!</v>
      </c>
      <c r="IF16" s="64" t="e">
        <f>SUMIFS(#REF!,#REF!,$C$5)</f>
        <v>#REF!</v>
      </c>
      <c r="IG16" s="64" t="e">
        <f>SUMIFS(#REF!,#REF!,$C$5)</f>
        <v>#REF!</v>
      </c>
      <c r="IH16" s="64" t="e">
        <f>SUMIFS(#REF!,#REF!,$C$5)</f>
        <v>#REF!</v>
      </c>
      <c r="II16" s="64" t="e">
        <f>SUMIFS(#REF!,#REF!,$C$5)</f>
        <v>#REF!</v>
      </c>
      <c r="IJ16" s="64" t="e">
        <f>SUMIFS(#REF!,#REF!,$C$5)</f>
        <v>#REF!</v>
      </c>
      <c r="IK16" s="64" t="e">
        <f>SUMIFS(#REF!,#REF!,$C$5)</f>
        <v>#REF!</v>
      </c>
      <c r="IL16" s="64" t="e">
        <f>SUMIFS(#REF!,#REF!,$C$5)</f>
        <v>#REF!</v>
      </c>
      <c r="IM16" s="64" t="e">
        <f>SUMIFS(#REF!,#REF!,$C$5)</f>
        <v>#REF!</v>
      </c>
      <c r="IN16" s="64" t="e">
        <f>SUMIFS(#REF!,#REF!,$C$5)</f>
        <v>#REF!</v>
      </c>
      <c r="IO16" s="64" t="e">
        <f>SUMIFS(#REF!,#REF!,$C$5)</f>
        <v>#REF!</v>
      </c>
      <c r="IP16" s="64" t="e">
        <f>SUMIFS(#REF!,#REF!,$C$5)</f>
        <v>#REF!</v>
      </c>
      <c r="IQ16" s="64" t="e">
        <f>SUMIFS(#REF!,#REF!,$C$5)</f>
        <v>#REF!</v>
      </c>
      <c r="IR16" s="64" t="e">
        <f>SUMIFS(#REF!,#REF!,$C$5)</f>
        <v>#REF!</v>
      </c>
      <c r="IS16" s="64" t="e">
        <f>SUMIFS(#REF!,#REF!,$C$5)</f>
        <v>#REF!</v>
      </c>
      <c r="IT16" s="64" t="e">
        <f>SUMIFS(#REF!,#REF!,$C$5)</f>
        <v>#REF!</v>
      </c>
      <c r="IU16" s="64" t="e">
        <f>SUMIFS(#REF!,#REF!,$C$5)</f>
        <v>#REF!</v>
      </c>
      <c r="IV16" s="64" t="e">
        <f>SUMIFS(#REF!,#REF!,$C$5)</f>
        <v>#REF!</v>
      </c>
      <c r="IW16" s="64" t="e">
        <f>SUMIFS(#REF!,#REF!,$C$5)</f>
        <v>#REF!</v>
      </c>
      <c r="IX16" s="64" t="e">
        <f>SUMIFS(#REF!,#REF!,$C$5)</f>
        <v>#REF!</v>
      </c>
      <c r="IY16" s="64" t="e">
        <f>SUMIFS(#REF!,#REF!,$C$5)</f>
        <v>#REF!</v>
      </c>
      <c r="IZ16" s="64" t="e">
        <f>SUMIFS(#REF!,#REF!,$C$5)</f>
        <v>#REF!</v>
      </c>
      <c r="JA16" s="64" t="e">
        <f>SUMIFS(#REF!,#REF!,$C$5)</f>
        <v>#REF!</v>
      </c>
      <c r="JB16" s="64" t="e">
        <f>SUMIFS(#REF!,#REF!,$C$5)</f>
        <v>#REF!</v>
      </c>
      <c r="JC16" s="64" t="e">
        <f>SUMIFS(#REF!,#REF!,$C$5)</f>
        <v>#REF!</v>
      </c>
      <c r="JD16" s="64" t="e">
        <f>SUMIFS(#REF!,#REF!,$C$5)</f>
        <v>#REF!</v>
      </c>
      <c r="JE16" s="64" t="e">
        <f>SUMIFS(#REF!,#REF!,$C$5)</f>
        <v>#REF!</v>
      </c>
      <c r="JF16" s="64" t="e">
        <f>SUMIFS(#REF!,#REF!,$C$5)</f>
        <v>#REF!</v>
      </c>
      <c r="JG16" s="64" t="e">
        <f>SUMIFS(#REF!,#REF!,$C$5)</f>
        <v>#REF!</v>
      </c>
      <c r="JH16" s="64" t="e">
        <f>SUMIFS(#REF!,#REF!,$C$5)</f>
        <v>#REF!</v>
      </c>
      <c r="JI16" s="64" t="e">
        <f>SUMIFS(#REF!,#REF!,$C$5)</f>
        <v>#REF!</v>
      </c>
      <c r="JJ16" s="64" t="e">
        <f>SUMIFS(#REF!,#REF!,$C$5)</f>
        <v>#REF!</v>
      </c>
      <c r="JK16" s="64" t="e">
        <f>SUMIFS(#REF!,#REF!,$C$5)</f>
        <v>#REF!</v>
      </c>
      <c r="JL16" s="64" t="e">
        <f>SUMIFS(#REF!,#REF!,$C$5)</f>
        <v>#REF!</v>
      </c>
      <c r="JM16" s="64" t="e">
        <f>SUMIFS(#REF!,#REF!,$C$5)</f>
        <v>#REF!</v>
      </c>
      <c r="JN16" s="64" t="e">
        <f>SUMIFS(#REF!,#REF!,$C$5)</f>
        <v>#REF!</v>
      </c>
      <c r="JO16" s="64" t="e">
        <f>SUMIFS(#REF!,#REF!,$C$5)</f>
        <v>#REF!</v>
      </c>
      <c r="JP16" s="64" t="e">
        <f>SUMIFS(#REF!,#REF!,$C$5)</f>
        <v>#REF!</v>
      </c>
      <c r="JQ16" s="64" t="e">
        <f>SUMIFS(#REF!,#REF!,$C$5)</f>
        <v>#REF!</v>
      </c>
      <c r="JR16" s="64" t="e">
        <f>SUMIFS(#REF!,#REF!,$C$5)</f>
        <v>#REF!</v>
      </c>
      <c r="JS16" s="64" t="e">
        <f>SUMIFS(#REF!,#REF!,$C$5)</f>
        <v>#REF!</v>
      </c>
      <c r="JT16" s="64" t="e">
        <f>SUMIFS(#REF!,#REF!,$C$5)</f>
        <v>#REF!</v>
      </c>
      <c r="JU16" s="64" t="e">
        <f>SUMIFS(#REF!,#REF!,$C$5)</f>
        <v>#REF!</v>
      </c>
      <c r="JV16" s="64" t="e">
        <f>SUMIFS(#REF!,#REF!,$C$5)</f>
        <v>#REF!</v>
      </c>
      <c r="JW16" s="64" t="e">
        <f>SUMIFS(#REF!,#REF!,$C$5)</f>
        <v>#REF!</v>
      </c>
      <c r="JX16" s="64" t="e">
        <f>SUMIFS(#REF!,#REF!,$C$5)</f>
        <v>#REF!</v>
      </c>
      <c r="JY16" s="64" t="e">
        <f>SUMIFS(#REF!,#REF!,$C$5)</f>
        <v>#REF!</v>
      </c>
      <c r="JZ16" s="64" t="e">
        <f>SUMIFS(#REF!,#REF!,$C$5)</f>
        <v>#REF!</v>
      </c>
      <c r="KA16" s="64" t="e">
        <f>SUMIFS(#REF!,#REF!,$C$5)</f>
        <v>#REF!</v>
      </c>
      <c r="KB16" s="64" t="e">
        <f>SUMIFS(#REF!,#REF!,$C$5)</f>
        <v>#REF!</v>
      </c>
      <c r="KC16" s="64" t="e">
        <f>SUMIFS(#REF!,#REF!,$C$5)</f>
        <v>#REF!</v>
      </c>
      <c r="KD16" s="64" t="e">
        <f>SUMIFS(#REF!,#REF!,$C$5)</f>
        <v>#REF!</v>
      </c>
      <c r="KE16" s="64" t="e">
        <f>SUMIFS(#REF!,#REF!,$C$5)</f>
        <v>#REF!</v>
      </c>
      <c r="KF16" s="64" t="e">
        <f>SUMIFS(#REF!,#REF!,$C$5)</f>
        <v>#REF!</v>
      </c>
      <c r="KG16" s="64" t="e">
        <f>SUMIFS(#REF!,#REF!,$C$5)</f>
        <v>#REF!</v>
      </c>
      <c r="KH16" s="64" t="e">
        <f>SUMIFS(#REF!,#REF!,$C$5)</f>
        <v>#REF!</v>
      </c>
      <c r="KI16" s="64" t="e">
        <f>SUMIFS(#REF!,#REF!,$C$5)</f>
        <v>#REF!</v>
      </c>
      <c r="KJ16" s="64" t="e">
        <f>SUMIFS(#REF!,#REF!,$C$5)</f>
        <v>#REF!</v>
      </c>
      <c r="KK16" s="64" t="e">
        <f>SUMIFS(#REF!,#REF!,$C$5)</f>
        <v>#REF!</v>
      </c>
      <c r="KL16" s="64" t="e">
        <f>SUMIFS(#REF!,#REF!,$C$5)</f>
        <v>#REF!</v>
      </c>
      <c r="KM16" s="64" t="e">
        <f>SUMIFS(#REF!,#REF!,$C$5)</f>
        <v>#REF!</v>
      </c>
      <c r="KN16" s="64" t="e">
        <f>SUMIFS(#REF!,#REF!,$C$5)</f>
        <v>#REF!</v>
      </c>
      <c r="KO16" s="64" t="e">
        <f>SUMIFS(#REF!,#REF!,$C$5)</f>
        <v>#REF!</v>
      </c>
      <c r="KP16" s="64" t="e">
        <f>SUMIFS(#REF!,#REF!,$C$5)</f>
        <v>#REF!</v>
      </c>
      <c r="KQ16" s="64" t="e">
        <f>SUMIFS(#REF!,#REF!,$C$5)</f>
        <v>#REF!</v>
      </c>
      <c r="KR16" s="64" t="e">
        <f>SUMIFS(#REF!,#REF!,$C$5)</f>
        <v>#REF!</v>
      </c>
      <c r="KS16" s="64" t="e">
        <f>SUMIFS(#REF!,#REF!,$C$5)</f>
        <v>#REF!</v>
      </c>
      <c r="KT16" s="64" t="e">
        <f>SUMIFS(#REF!,#REF!,$C$5)</f>
        <v>#REF!</v>
      </c>
      <c r="KU16" s="64" t="e">
        <f>SUMIFS(#REF!,#REF!,$C$5)</f>
        <v>#REF!</v>
      </c>
      <c r="KV16" s="64" t="e">
        <f>SUMIFS(#REF!,#REF!,$C$5)</f>
        <v>#REF!</v>
      </c>
      <c r="KW16" s="64" t="e">
        <f>SUMIFS(#REF!,#REF!,$C$5)</f>
        <v>#REF!</v>
      </c>
      <c r="KX16" s="64" t="e">
        <f>SUMIFS(#REF!,#REF!,$C$5)</f>
        <v>#REF!</v>
      </c>
      <c r="KY16" s="64" t="e">
        <f>SUMIFS(#REF!,#REF!,$C$5)</f>
        <v>#REF!</v>
      </c>
      <c r="KZ16" s="64" t="e">
        <f>SUMIFS(#REF!,#REF!,$C$5)</f>
        <v>#REF!</v>
      </c>
      <c r="LA16" s="64" t="e">
        <f>SUMIFS(#REF!,#REF!,$C$5)</f>
        <v>#REF!</v>
      </c>
      <c r="LB16" s="64" t="e">
        <f>SUMIFS(#REF!,#REF!,$C$5)</f>
        <v>#REF!</v>
      </c>
      <c r="LC16" s="64" t="e">
        <f>SUMIFS(#REF!,#REF!,$C$5)</f>
        <v>#REF!</v>
      </c>
      <c r="LD16" s="64" t="e">
        <f>SUMIFS(#REF!,#REF!,$C$5)</f>
        <v>#REF!</v>
      </c>
      <c r="LE16" s="64" t="e">
        <f>SUMIFS(#REF!,#REF!,$C$5)</f>
        <v>#REF!</v>
      </c>
      <c r="LF16" s="64" t="e">
        <f>SUMIFS(#REF!,#REF!,$C$5)</f>
        <v>#REF!</v>
      </c>
      <c r="LG16" s="64" t="e">
        <f>SUMIFS(#REF!,#REF!,$C$5)</f>
        <v>#REF!</v>
      </c>
      <c r="LH16" s="64" t="e">
        <f>SUMIFS(#REF!,#REF!,$C$5)</f>
        <v>#REF!</v>
      </c>
      <c r="LI16" s="64" t="e">
        <f>SUMIFS(#REF!,#REF!,$C$5)</f>
        <v>#REF!</v>
      </c>
      <c r="LJ16" s="64" t="e">
        <f>SUMIFS(#REF!,#REF!,$C$5)</f>
        <v>#REF!</v>
      </c>
      <c r="LK16" s="64" t="e">
        <f>SUMIFS(#REF!,#REF!,$C$5)</f>
        <v>#REF!</v>
      </c>
      <c r="LL16" s="64" t="e">
        <f>SUMIFS(#REF!,#REF!,$C$5)</f>
        <v>#REF!</v>
      </c>
      <c r="LM16" s="64" t="e">
        <f>SUMIFS(#REF!,#REF!,$C$5)</f>
        <v>#REF!</v>
      </c>
      <c r="LN16" s="64" t="e">
        <f>SUMIFS(#REF!,#REF!,$C$5)</f>
        <v>#REF!</v>
      </c>
      <c r="LO16" s="64" t="e">
        <f>SUMIFS(#REF!,#REF!,$C$5)</f>
        <v>#REF!</v>
      </c>
      <c r="LP16" s="64" t="e">
        <f>SUMIFS(#REF!,#REF!,$C$5)</f>
        <v>#REF!</v>
      </c>
      <c r="LQ16" s="64" t="e">
        <f>SUMIFS(#REF!,#REF!,$C$5)</f>
        <v>#REF!</v>
      </c>
      <c r="LR16" s="64" t="e">
        <f>SUMIFS(#REF!,#REF!,$C$5)</f>
        <v>#REF!</v>
      </c>
      <c r="LS16" s="64" t="e">
        <f>SUMIFS(#REF!,#REF!,$C$5)</f>
        <v>#REF!</v>
      </c>
      <c r="LT16" s="64" t="e">
        <f>SUMIFS(#REF!,#REF!,$C$5)</f>
        <v>#REF!</v>
      </c>
      <c r="LU16" s="64" t="e">
        <f>SUMIFS(#REF!,#REF!,$C$5)</f>
        <v>#REF!</v>
      </c>
      <c r="LV16" s="64" t="e">
        <f>SUMIFS(#REF!,#REF!,$C$5)</f>
        <v>#REF!</v>
      </c>
      <c r="LW16" s="64" t="e">
        <f>SUMIFS(#REF!,#REF!,$C$5)</f>
        <v>#REF!</v>
      </c>
      <c r="LX16" s="64" t="e">
        <f>SUMIFS(#REF!,#REF!,$C$5)</f>
        <v>#REF!</v>
      </c>
      <c r="LY16" s="64" t="e">
        <f>SUMIFS(#REF!,#REF!,$C$5)</f>
        <v>#REF!</v>
      </c>
      <c r="LZ16" s="64" t="e">
        <f>SUMIFS(#REF!,#REF!,$C$5)</f>
        <v>#REF!</v>
      </c>
      <c r="MA16" s="64" t="e">
        <f>SUMIFS(#REF!,#REF!,$C$5)</f>
        <v>#REF!</v>
      </c>
      <c r="MB16" s="64" t="e">
        <f>SUMIFS(#REF!,#REF!,$C$5)</f>
        <v>#REF!</v>
      </c>
      <c r="MC16" s="64" t="e">
        <f>SUMIFS(#REF!,#REF!,$C$5)</f>
        <v>#REF!</v>
      </c>
      <c r="MD16" s="64" t="e">
        <f>SUMIFS(#REF!,#REF!,$C$5)</f>
        <v>#REF!</v>
      </c>
      <c r="ME16" s="64" t="e">
        <f>SUMIFS(#REF!,#REF!,$C$5)</f>
        <v>#REF!</v>
      </c>
      <c r="MF16" s="64" t="e">
        <f>SUMIFS(#REF!,#REF!,$C$5)</f>
        <v>#REF!</v>
      </c>
      <c r="MG16" s="64" t="e">
        <f>SUMIFS(#REF!,#REF!,$C$5)</f>
        <v>#REF!</v>
      </c>
      <c r="MH16" s="64" t="e">
        <f>SUMIFS(#REF!,#REF!,$C$5)</f>
        <v>#REF!</v>
      </c>
      <c r="MI16" s="64" t="e">
        <f>SUMIFS(#REF!,#REF!,$C$5)</f>
        <v>#REF!</v>
      </c>
      <c r="MJ16" s="64" t="e">
        <f>SUMIFS(#REF!,#REF!,$C$5)</f>
        <v>#REF!</v>
      </c>
      <c r="MK16" s="64" t="e">
        <f>SUMIFS(#REF!,#REF!,$C$5)</f>
        <v>#REF!</v>
      </c>
      <c r="ML16" s="64" t="e">
        <f>SUMIFS(#REF!,#REF!,$C$5)</f>
        <v>#REF!</v>
      </c>
      <c r="MM16" s="64" t="e">
        <f>SUMIFS(#REF!,#REF!,$C$5)</f>
        <v>#REF!</v>
      </c>
      <c r="MN16" s="64" t="e">
        <f>SUMIFS(#REF!,#REF!,$C$5)</f>
        <v>#REF!</v>
      </c>
      <c r="MO16" s="64" t="e">
        <f>SUMIFS(#REF!,#REF!,$C$5)</f>
        <v>#REF!</v>
      </c>
      <c r="MP16" s="64" t="e">
        <f>SUMIFS(#REF!,#REF!,$C$5)</f>
        <v>#REF!</v>
      </c>
      <c r="MQ16" s="64" t="e">
        <f>SUMIFS(#REF!,#REF!,$C$5)</f>
        <v>#REF!</v>
      </c>
      <c r="MR16" s="64" t="e">
        <f>SUMIFS(#REF!,#REF!,$C$5)</f>
        <v>#REF!</v>
      </c>
      <c r="MS16" s="64" t="e">
        <f>SUMIFS(#REF!,#REF!,$C$5)</f>
        <v>#REF!</v>
      </c>
      <c r="MT16" s="64" t="e">
        <f>SUMIFS(#REF!,#REF!,$C$5)</f>
        <v>#REF!</v>
      </c>
      <c r="MU16" s="64" t="e">
        <f>SUMIFS(#REF!,#REF!,$C$5)</f>
        <v>#REF!</v>
      </c>
      <c r="MV16" s="64" t="e">
        <f>SUMIFS(#REF!,#REF!,$C$5)</f>
        <v>#REF!</v>
      </c>
      <c r="MW16" s="64" t="e">
        <f>SUMIFS(#REF!,#REF!,$C$5)</f>
        <v>#REF!</v>
      </c>
      <c r="MX16" s="64" t="e">
        <f>SUMIFS(#REF!,#REF!,$C$5)</f>
        <v>#REF!</v>
      </c>
      <c r="MY16" s="64" t="e">
        <f>SUMIFS(#REF!,#REF!,$C$5)</f>
        <v>#REF!</v>
      </c>
      <c r="MZ16" s="64" t="e">
        <f>SUMIFS(#REF!,#REF!,$C$5)</f>
        <v>#REF!</v>
      </c>
      <c r="NA16" s="64" t="e">
        <f>SUMIFS(#REF!,#REF!,$C$5)</f>
        <v>#REF!</v>
      </c>
      <c r="NB16" s="64" t="e">
        <f>SUMIFS(#REF!,#REF!,$C$5)</f>
        <v>#REF!</v>
      </c>
      <c r="NC16" s="64" t="e">
        <f>SUMIFS(#REF!,#REF!,$C$5)</f>
        <v>#REF!</v>
      </c>
      <c r="ND16" s="64" t="e">
        <f>SUMIFS(#REF!,#REF!,$C$5)</f>
        <v>#REF!</v>
      </c>
      <c r="NE16" s="64" t="e">
        <f>SUMIFS(#REF!,#REF!,$C$5)</f>
        <v>#REF!</v>
      </c>
      <c r="NF16" s="64" t="e">
        <f>SUMIFS(#REF!,#REF!,$C$5)</f>
        <v>#REF!</v>
      </c>
      <c r="NG16" s="64" t="e">
        <f>SUMIFS(#REF!,#REF!,$C$5)</f>
        <v>#REF!</v>
      </c>
      <c r="NH16" s="64" t="e">
        <f>SUMIFS(#REF!,#REF!,$C$5)</f>
        <v>#REF!</v>
      </c>
      <c r="NI16" s="64" t="e">
        <f>SUMIFS(#REF!,#REF!,$C$5)</f>
        <v>#REF!</v>
      </c>
      <c r="NJ16" s="64" t="e">
        <f>SUMIFS(#REF!,#REF!,$C$5)</f>
        <v>#REF!</v>
      </c>
      <c r="NK16" s="64" t="e">
        <f>SUMIFS(#REF!,#REF!,$C$5)</f>
        <v>#REF!</v>
      </c>
      <c r="NL16" s="64" t="e">
        <f>SUMIFS(#REF!,#REF!,$C$5)</f>
        <v>#REF!</v>
      </c>
      <c r="NM16" s="64" t="e">
        <f>SUMIFS(#REF!,#REF!,$C$5)</f>
        <v>#REF!</v>
      </c>
      <c r="NN16" s="64" t="e">
        <f>SUMIFS(#REF!,#REF!,$C$5)</f>
        <v>#REF!</v>
      </c>
      <c r="NO16" s="64" t="e">
        <f>SUMIFS(#REF!,#REF!,$C$5)</f>
        <v>#REF!</v>
      </c>
      <c r="NP16" s="64" t="e">
        <f>SUMIFS(#REF!,#REF!,$C$5)</f>
        <v>#REF!</v>
      </c>
      <c r="NQ16" s="64" t="e">
        <f>SUMIFS(#REF!,#REF!,$C$5)</f>
        <v>#REF!</v>
      </c>
      <c r="NR16" s="64" t="e">
        <f>SUMIFS(#REF!,#REF!,$C$5)</f>
        <v>#REF!</v>
      </c>
      <c r="NS16" s="64" t="e">
        <f>SUMIFS(#REF!,#REF!,$C$5)</f>
        <v>#REF!</v>
      </c>
      <c r="NT16" s="64" t="e">
        <f>SUMIFS(#REF!,#REF!,$C$5)</f>
        <v>#REF!</v>
      </c>
      <c r="NU16" s="64" t="e">
        <f>SUMIFS(#REF!,#REF!,$C$5)</f>
        <v>#REF!</v>
      </c>
      <c r="NV16" s="64" t="e">
        <f>SUMIFS(#REF!,#REF!,$C$5)</f>
        <v>#REF!</v>
      </c>
      <c r="NW16" s="64" t="e">
        <f>SUMIFS(#REF!,#REF!,$C$5)</f>
        <v>#REF!</v>
      </c>
      <c r="NX16" s="64" t="e">
        <f>SUMIFS(#REF!,#REF!,$C$5)</f>
        <v>#REF!</v>
      </c>
      <c r="NY16" s="64" t="e">
        <f>SUMIFS(#REF!,#REF!,$C$5)</f>
        <v>#REF!</v>
      </c>
      <c r="NZ16" s="64" t="e">
        <f>SUMIFS(#REF!,#REF!,$C$5)</f>
        <v>#REF!</v>
      </c>
      <c r="OA16" s="64" t="e">
        <f>SUMIFS(#REF!,#REF!,$C$5)</f>
        <v>#REF!</v>
      </c>
      <c r="OB16" s="64" t="e">
        <f>SUMIFS(#REF!,#REF!,$C$5)</f>
        <v>#REF!</v>
      </c>
      <c r="OC16" s="64" t="e">
        <f>SUMIFS(#REF!,#REF!,$C$5)</f>
        <v>#REF!</v>
      </c>
      <c r="OD16" s="64" t="e">
        <f>SUMIFS(#REF!,#REF!,$C$5)</f>
        <v>#REF!</v>
      </c>
      <c r="OE16" s="64" t="e">
        <f>SUMIFS(#REF!,#REF!,$C$5)</f>
        <v>#REF!</v>
      </c>
      <c r="OF16" s="64" t="e">
        <f>SUMIFS(#REF!,#REF!,$C$5)</f>
        <v>#REF!</v>
      </c>
      <c r="OG16" s="64" t="e">
        <f>SUMIFS(#REF!,#REF!,$C$5)</f>
        <v>#REF!</v>
      </c>
      <c r="OH16" s="64" t="e">
        <f>SUMIFS(#REF!,#REF!,$C$5)</f>
        <v>#REF!</v>
      </c>
      <c r="OI16" s="64" t="e">
        <f>SUMIFS(#REF!,#REF!,$C$5)</f>
        <v>#REF!</v>
      </c>
      <c r="OJ16" s="64" t="e">
        <f>SUMIFS(#REF!,#REF!,$C$5)</f>
        <v>#REF!</v>
      </c>
      <c r="OK16" s="64" t="e">
        <f>SUMIFS(#REF!,#REF!,$C$5)</f>
        <v>#REF!</v>
      </c>
      <c r="OL16" s="64" t="e">
        <f>SUMIFS(#REF!,#REF!,$C$5)</f>
        <v>#REF!</v>
      </c>
      <c r="OM16" s="64" t="e">
        <f>SUMIFS(#REF!,#REF!,$C$5)</f>
        <v>#REF!</v>
      </c>
      <c r="ON16" s="64" t="e">
        <f>SUMIFS(#REF!,#REF!,$C$5)</f>
        <v>#REF!</v>
      </c>
      <c r="OO16" s="64" t="e">
        <f>SUMIFS(#REF!,#REF!,$C$5)</f>
        <v>#REF!</v>
      </c>
      <c r="OP16" s="64" t="e">
        <f>SUMIFS(#REF!,#REF!,$C$5)</f>
        <v>#REF!</v>
      </c>
      <c r="OQ16" s="64" t="e">
        <f>SUMIFS(#REF!,#REF!,$C$5)</f>
        <v>#REF!</v>
      </c>
      <c r="OR16" s="64" t="e">
        <f>SUMIFS(#REF!,#REF!,$C$5)</f>
        <v>#REF!</v>
      </c>
      <c r="OS16" s="64" t="e">
        <f>SUMIFS(#REF!,#REF!,$C$5)</f>
        <v>#REF!</v>
      </c>
      <c r="OT16" s="64" t="e">
        <f>SUMIFS(#REF!,#REF!,$C$5)</f>
        <v>#REF!</v>
      </c>
      <c r="OU16" s="64" t="e">
        <f>SUMIFS(#REF!,#REF!,$C$5)</f>
        <v>#REF!</v>
      </c>
      <c r="OV16" s="64" t="e">
        <f>SUMIFS(#REF!,#REF!,$C$5)</f>
        <v>#REF!</v>
      </c>
      <c r="OW16" s="64" t="e">
        <f>SUMIFS(#REF!,#REF!,$C$5)</f>
        <v>#REF!</v>
      </c>
      <c r="OX16" s="64" t="e">
        <f>SUMIFS(#REF!,#REF!,$C$5)</f>
        <v>#REF!</v>
      </c>
      <c r="OY16" s="64" t="e">
        <f>SUMIFS(#REF!,#REF!,$C$5)</f>
        <v>#REF!</v>
      </c>
      <c r="OZ16" s="64" t="e">
        <f>SUMIFS(#REF!,#REF!,$C$5)</f>
        <v>#REF!</v>
      </c>
      <c r="PA16" s="64" t="e">
        <f>SUMIFS(#REF!,#REF!,$C$5)</f>
        <v>#REF!</v>
      </c>
      <c r="PB16" s="64" t="e">
        <f>SUMIFS(#REF!,#REF!,$C$5)</f>
        <v>#REF!</v>
      </c>
      <c r="PC16" s="64" t="e">
        <f>SUMIFS(#REF!,#REF!,$C$5)</f>
        <v>#REF!</v>
      </c>
      <c r="PD16" s="64" t="e">
        <f>SUMIFS(#REF!,#REF!,$C$5)</f>
        <v>#REF!</v>
      </c>
      <c r="PE16" s="64" t="e">
        <f>SUMIFS(#REF!,#REF!,$C$5)</f>
        <v>#REF!</v>
      </c>
      <c r="PF16" s="64" t="e">
        <f>SUMIFS(#REF!,#REF!,$C$5)</f>
        <v>#REF!</v>
      </c>
      <c r="PG16" s="64" t="e">
        <f>SUMIFS(#REF!,#REF!,$C$5)</f>
        <v>#REF!</v>
      </c>
      <c r="PH16" s="64" t="e">
        <f>SUMIFS(#REF!,#REF!,$C$5)</f>
        <v>#REF!</v>
      </c>
      <c r="PI16" s="64" t="e">
        <f>SUMIFS(#REF!,#REF!,$C$5)</f>
        <v>#REF!</v>
      </c>
      <c r="PJ16" s="64" t="e">
        <f>SUMIFS(#REF!,#REF!,$C$5)</f>
        <v>#REF!</v>
      </c>
      <c r="PK16" s="64" t="e">
        <f>SUMIFS(#REF!,#REF!,$C$5)</f>
        <v>#REF!</v>
      </c>
      <c r="PL16" s="64" t="e">
        <f>SUMIFS(#REF!,#REF!,$C$5)</f>
        <v>#REF!</v>
      </c>
      <c r="PM16" s="64" t="e">
        <f>SUMIFS(#REF!,#REF!,$C$5)</f>
        <v>#REF!</v>
      </c>
      <c r="PN16" s="64" t="e">
        <f>SUMIFS(#REF!,#REF!,$C$5)</f>
        <v>#REF!</v>
      </c>
      <c r="PO16" s="64" t="e">
        <f>SUMIFS(#REF!,#REF!,$C$5)</f>
        <v>#REF!</v>
      </c>
      <c r="PP16" s="64" t="e">
        <f>SUMIFS(#REF!,#REF!,$C$5)</f>
        <v>#REF!</v>
      </c>
      <c r="PQ16" s="64" t="e">
        <f>SUMIFS(#REF!,#REF!,$C$5)</f>
        <v>#REF!</v>
      </c>
      <c r="PR16" s="64" t="e">
        <f>SUMIFS(#REF!,#REF!,$C$5)</f>
        <v>#REF!</v>
      </c>
      <c r="PS16" s="64" t="e">
        <f>SUMIFS(#REF!,#REF!,$C$5)</f>
        <v>#REF!</v>
      </c>
      <c r="PT16" s="64" t="e">
        <f>SUMIFS(#REF!,#REF!,$C$5)</f>
        <v>#REF!</v>
      </c>
      <c r="PU16" s="64" t="e">
        <f>SUMIFS(#REF!,#REF!,$C$5)</f>
        <v>#REF!</v>
      </c>
      <c r="PV16" s="64" t="e">
        <f>SUMIFS(#REF!,#REF!,$C$5)</f>
        <v>#REF!</v>
      </c>
      <c r="PW16" s="64" t="e">
        <f>SUMIFS(#REF!,#REF!,$C$5)</f>
        <v>#REF!</v>
      </c>
      <c r="PX16" s="64" t="e">
        <f>SUMIFS(#REF!,#REF!,$C$5)</f>
        <v>#REF!</v>
      </c>
      <c r="PY16" s="64" t="e">
        <f>SUMIFS(#REF!,#REF!,$C$5)</f>
        <v>#REF!</v>
      </c>
      <c r="PZ16" s="64" t="e">
        <f>SUMIFS(#REF!,#REF!,$C$5)</f>
        <v>#REF!</v>
      </c>
      <c r="QA16" s="64" t="e">
        <f>SUMIFS(#REF!,#REF!,$C$5)</f>
        <v>#REF!</v>
      </c>
      <c r="QB16" s="64" t="e">
        <f>SUMIFS(#REF!,#REF!,$C$5)</f>
        <v>#REF!</v>
      </c>
      <c r="QC16" s="64" t="e">
        <f>SUMIFS(#REF!,#REF!,$C$5)</f>
        <v>#REF!</v>
      </c>
      <c r="QD16" s="64" t="e">
        <f>SUMIFS(#REF!,#REF!,$C$5)</f>
        <v>#REF!</v>
      </c>
      <c r="QE16" s="64" t="e">
        <f>SUMIFS(#REF!,#REF!,$C$5)</f>
        <v>#REF!</v>
      </c>
      <c r="QF16" s="64" t="e">
        <f>SUMIFS(#REF!,#REF!,$C$5)</f>
        <v>#REF!</v>
      </c>
      <c r="QG16" s="64" t="e">
        <f>SUMIFS(#REF!,#REF!,$C$5)</f>
        <v>#REF!</v>
      </c>
      <c r="QH16" s="64" t="e">
        <f>SUMIFS(#REF!,#REF!,$C$5)</f>
        <v>#REF!</v>
      </c>
      <c r="QI16" s="64" t="e">
        <f>SUMIFS(#REF!,#REF!,$C$5)</f>
        <v>#REF!</v>
      </c>
      <c r="QJ16" s="64" t="e">
        <f>SUMIFS(#REF!,#REF!,$C$5)</f>
        <v>#REF!</v>
      </c>
      <c r="QK16" s="64" t="e">
        <f>SUMIFS(#REF!,#REF!,$C$5)</f>
        <v>#REF!</v>
      </c>
      <c r="QL16" s="64" t="e">
        <f>SUMIFS(#REF!,#REF!,$C$5)</f>
        <v>#REF!</v>
      </c>
      <c r="QM16" s="64" t="e">
        <f>SUMIFS(#REF!,#REF!,$C$5)</f>
        <v>#REF!</v>
      </c>
      <c r="QN16" s="64" t="e">
        <f>SUMIFS(#REF!,#REF!,$C$5)</f>
        <v>#REF!</v>
      </c>
      <c r="QO16" s="64" t="e">
        <f>SUMIFS(#REF!,#REF!,$C$5)</f>
        <v>#REF!</v>
      </c>
      <c r="QP16" s="64" t="e">
        <f>SUMIFS(#REF!,#REF!,$C$5)</f>
        <v>#REF!</v>
      </c>
      <c r="QQ16" s="64" t="e">
        <f>SUMIFS(#REF!,#REF!,$C$5)</f>
        <v>#REF!</v>
      </c>
      <c r="QR16" s="64" t="e">
        <f>SUMIFS(#REF!,#REF!,$C$5)</f>
        <v>#REF!</v>
      </c>
      <c r="QS16" s="64" t="e">
        <f>SUMIFS(#REF!,#REF!,$C$5)</f>
        <v>#REF!</v>
      </c>
      <c r="QT16" s="64" t="e">
        <f>SUMIFS(#REF!,#REF!,$C$5)</f>
        <v>#REF!</v>
      </c>
      <c r="QU16" s="64" t="e">
        <f>SUMIFS(#REF!,#REF!,$C$5)</f>
        <v>#REF!</v>
      </c>
      <c r="QV16" s="64" t="e">
        <f>SUMIFS(#REF!,#REF!,$C$5)</f>
        <v>#REF!</v>
      </c>
      <c r="QW16" s="64" t="e">
        <f>SUMIFS(#REF!,#REF!,$C$5)</f>
        <v>#REF!</v>
      </c>
      <c r="QX16" s="64" t="e">
        <f>SUMIFS(#REF!,#REF!,$C$5)</f>
        <v>#REF!</v>
      </c>
      <c r="QY16" s="64" t="e">
        <f>SUMIFS(#REF!,#REF!,$C$5)</f>
        <v>#REF!</v>
      </c>
      <c r="QZ16" s="64" t="e">
        <f>SUMIFS(#REF!,#REF!,$C$5)</f>
        <v>#REF!</v>
      </c>
      <c r="RA16" s="64" t="e">
        <f>SUMIFS(#REF!,#REF!,$C$5)</f>
        <v>#REF!</v>
      </c>
      <c r="RB16" s="64" t="e">
        <f>SUMIFS(#REF!,#REF!,$C$5)</f>
        <v>#REF!</v>
      </c>
      <c r="RC16" s="64" t="e">
        <f>SUMIFS(#REF!,#REF!,$C$5)</f>
        <v>#REF!</v>
      </c>
      <c r="RD16" s="64" t="e">
        <f>SUMIFS(#REF!,#REF!,$C$5)</f>
        <v>#REF!</v>
      </c>
      <c r="RE16" s="64" t="e">
        <f>SUMIFS(#REF!,#REF!,$C$5)</f>
        <v>#REF!</v>
      </c>
      <c r="RF16" s="64" t="e">
        <f>SUMIFS(#REF!,#REF!,$C$5)</f>
        <v>#REF!</v>
      </c>
      <c r="RG16" s="64" t="e">
        <f>SUMIFS(#REF!,#REF!,$C$5)</f>
        <v>#REF!</v>
      </c>
      <c r="RH16" s="64" t="e">
        <f>SUMIFS(#REF!,#REF!,$C$5)</f>
        <v>#REF!</v>
      </c>
      <c r="RI16" s="64" t="e">
        <f>SUMIFS(#REF!,#REF!,$C$5)</f>
        <v>#REF!</v>
      </c>
      <c r="RJ16" s="64" t="e">
        <f>SUMIFS(#REF!,#REF!,$C$5)</f>
        <v>#REF!</v>
      </c>
      <c r="RK16" s="64" t="e">
        <f>SUMIFS(#REF!,#REF!,$C$5)</f>
        <v>#REF!</v>
      </c>
      <c r="RL16" s="64" t="e">
        <f>SUMIFS(#REF!,#REF!,$C$5)</f>
        <v>#REF!</v>
      </c>
      <c r="RM16" s="64" t="e">
        <f>SUMIFS(#REF!,#REF!,$C$5)</f>
        <v>#REF!</v>
      </c>
      <c r="RN16" s="64" t="e">
        <f>SUMIFS(#REF!,#REF!,$C$5)</f>
        <v>#REF!</v>
      </c>
      <c r="RO16" s="64" t="e">
        <f>SUMIFS(#REF!,#REF!,$C$5)</f>
        <v>#REF!</v>
      </c>
      <c r="RP16" s="64" t="e">
        <f>SUMIFS(#REF!,#REF!,$C$5)</f>
        <v>#REF!</v>
      </c>
      <c r="RQ16" s="64" t="e">
        <f>SUMIFS(#REF!,#REF!,$C$5)</f>
        <v>#REF!</v>
      </c>
      <c r="RR16" s="64" t="e">
        <f>SUMIFS(#REF!,#REF!,$C$5)</f>
        <v>#REF!</v>
      </c>
      <c r="RS16" s="64" t="e">
        <f>SUMIFS(#REF!,#REF!,$C$5)</f>
        <v>#REF!</v>
      </c>
      <c r="RT16" s="64" t="e">
        <f>SUMIFS(#REF!,#REF!,$C$5)</f>
        <v>#REF!</v>
      </c>
      <c r="RU16" s="64" t="e">
        <f>SUMIFS(#REF!,#REF!,$C$5)</f>
        <v>#REF!</v>
      </c>
      <c r="RV16" s="64" t="e">
        <f>SUMIFS(#REF!,#REF!,$C$5)</f>
        <v>#REF!</v>
      </c>
      <c r="RW16" s="64" t="e">
        <f>SUMIFS(#REF!,#REF!,$C$5)</f>
        <v>#REF!</v>
      </c>
      <c r="RX16" s="64" t="e">
        <f>SUMIFS(#REF!,#REF!,$C$5)</f>
        <v>#REF!</v>
      </c>
      <c r="RY16" s="64" t="e">
        <f>SUMIFS(#REF!,#REF!,$C$5)</f>
        <v>#REF!</v>
      </c>
      <c r="RZ16" s="64" t="e">
        <f>SUMIFS(#REF!,#REF!,$C$5)</f>
        <v>#REF!</v>
      </c>
      <c r="SA16" s="64" t="e">
        <f>SUMIFS(#REF!,#REF!,$C$5)</f>
        <v>#REF!</v>
      </c>
      <c r="SB16" s="64" t="e">
        <f>SUMIFS(#REF!,#REF!,$C$5)</f>
        <v>#REF!</v>
      </c>
      <c r="SC16" s="64" t="e">
        <f>SUMIFS(#REF!,#REF!,$C$5)</f>
        <v>#REF!</v>
      </c>
      <c r="SD16" s="64" t="e">
        <f>SUMIFS(#REF!,#REF!,$C$5)</f>
        <v>#REF!</v>
      </c>
      <c r="SE16" s="64" t="e">
        <f>SUMIFS(#REF!,#REF!,$C$5)</f>
        <v>#REF!</v>
      </c>
      <c r="SF16" s="64" t="e">
        <f>SUMIFS(#REF!,#REF!,$C$5)</f>
        <v>#REF!</v>
      </c>
      <c r="SG16" s="64" t="e">
        <f>SUMIFS(#REF!,#REF!,$C$5)</f>
        <v>#REF!</v>
      </c>
      <c r="SH16" s="64" t="e">
        <f>SUMIFS(#REF!,#REF!,$C$5)</f>
        <v>#REF!</v>
      </c>
      <c r="SI16" s="64" t="e">
        <f>SUMIFS(#REF!,#REF!,$C$5)</f>
        <v>#REF!</v>
      </c>
      <c r="SJ16" s="64" t="e">
        <f>SUMIFS(#REF!,#REF!,$C$5)</f>
        <v>#REF!</v>
      </c>
      <c r="SK16" s="64" t="e">
        <f>SUMIFS(#REF!,#REF!,$C$5)</f>
        <v>#REF!</v>
      </c>
      <c r="SL16" s="64" t="e">
        <f>SUMIFS(#REF!,#REF!,$C$5)</f>
        <v>#REF!</v>
      </c>
      <c r="SM16" s="64" t="e">
        <f>SUMIFS(#REF!,#REF!,$C$5)</f>
        <v>#REF!</v>
      </c>
      <c r="SN16" s="64" t="e">
        <f>SUMIFS(#REF!,#REF!,$C$5)</f>
        <v>#REF!</v>
      </c>
      <c r="SO16" s="64" t="e">
        <f>SUMIFS(#REF!,#REF!,$C$5)</f>
        <v>#REF!</v>
      </c>
      <c r="SP16" s="64" t="e">
        <f>SUMIFS(#REF!,#REF!,$C$5)</f>
        <v>#REF!</v>
      </c>
      <c r="SQ16" s="64" t="e">
        <f>SUMIFS(#REF!,#REF!,$C$5)</f>
        <v>#REF!</v>
      </c>
      <c r="SR16" s="64" t="e">
        <f>SUMIFS(#REF!,#REF!,$C$5)</f>
        <v>#REF!</v>
      </c>
      <c r="SS16" s="64" t="e">
        <f>SUMIFS(#REF!,#REF!,$C$5)</f>
        <v>#REF!</v>
      </c>
      <c r="ST16" s="64" t="e">
        <f>SUMIFS(#REF!,#REF!,$C$5)</f>
        <v>#REF!</v>
      </c>
      <c r="SU16" s="64" t="e">
        <f>SUMIFS(#REF!,#REF!,$C$5)</f>
        <v>#REF!</v>
      </c>
      <c r="SV16" s="64" t="e">
        <f>SUMIFS(#REF!,#REF!,$C$5)</f>
        <v>#REF!</v>
      </c>
      <c r="SW16" s="64" t="e">
        <f>SUMIFS(#REF!,#REF!,$C$5)</f>
        <v>#REF!</v>
      </c>
      <c r="SX16" s="64" t="e">
        <f>SUMIFS(#REF!,#REF!,$C$5)</f>
        <v>#REF!</v>
      </c>
      <c r="SY16" s="64" t="e">
        <f>SUMIFS(#REF!,#REF!,$C$5)</f>
        <v>#REF!</v>
      </c>
      <c r="SZ16" s="64" t="e">
        <f>SUMIFS(#REF!,#REF!,$C$5)</f>
        <v>#REF!</v>
      </c>
      <c r="TA16" s="64" t="e">
        <f>SUMIFS(#REF!,#REF!,$C$5)</f>
        <v>#REF!</v>
      </c>
      <c r="TB16" s="64" t="e">
        <f>SUMIFS(#REF!,#REF!,$C$5)</f>
        <v>#REF!</v>
      </c>
      <c r="TC16" s="64" t="e">
        <f>SUMIFS(#REF!,#REF!,$C$5)</f>
        <v>#REF!</v>
      </c>
      <c r="TD16" s="64" t="e">
        <f>SUMIFS(#REF!,#REF!,$C$5)</f>
        <v>#REF!</v>
      </c>
      <c r="TE16" s="64" t="e">
        <f>SUMIFS(#REF!,#REF!,$C$5)</f>
        <v>#REF!</v>
      </c>
      <c r="TF16" s="64" t="e">
        <f>SUMIFS(#REF!,#REF!,$C$5)</f>
        <v>#REF!</v>
      </c>
      <c r="TG16" s="64" t="e">
        <f>SUMIFS(#REF!,#REF!,$C$5)</f>
        <v>#REF!</v>
      </c>
      <c r="TH16" s="64" t="e">
        <f>SUMIFS(#REF!,#REF!,$C$5)</f>
        <v>#REF!</v>
      </c>
      <c r="TI16" s="64" t="e">
        <f>SUMIFS(#REF!,#REF!,$C$5)</f>
        <v>#REF!</v>
      </c>
      <c r="TJ16" s="64" t="e">
        <f>SUMIFS(#REF!,#REF!,$C$5)</f>
        <v>#REF!</v>
      </c>
      <c r="TK16" s="64" t="e">
        <f>SUMIFS(#REF!,#REF!,$C$5)</f>
        <v>#REF!</v>
      </c>
      <c r="TL16" s="64" t="e">
        <f>SUMIFS(#REF!,#REF!,$C$5)</f>
        <v>#REF!</v>
      </c>
      <c r="TM16" s="64" t="e">
        <f>SUMIFS(#REF!,#REF!,$C$5)</f>
        <v>#REF!</v>
      </c>
      <c r="TN16" s="64" t="e">
        <f>SUMIFS(#REF!,#REF!,$C$5)</f>
        <v>#REF!</v>
      </c>
      <c r="TO16" s="64" t="e">
        <f>SUMIFS(#REF!,#REF!,$C$5)</f>
        <v>#REF!</v>
      </c>
      <c r="TP16" s="64" t="e">
        <f>SUMIFS(#REF!,#REF!,$C$5)</f>
        <v>#REF!</v>
      </c>
      <c r="TQ16" s="64" t="e">
        <f>SUMIFS(#REF!,#REF!,$C$5)</f>
        <v>#REF!</v>
      </c>
      <c r="TR16" s="64" t="e">
        <f>SUMIFS(#REF!,#REF!,$C$5)</f>
        <v>#REF!</v>
      </c>
      <c r="TS16" s="64" t="e">
        <f>SUMIFS(#REF!,#REF!,$C$5)</f>
        <v>#REF!</v>
      </c>
      <c r="TT16" s="64" t="e">
        <f>SUMIFS(#REF!,#REF!,$C$5)</f>
        <v>#REF!</v>
      </c>
      <c r="TU16" s="64" t="e">
        <f>SUMIFS(#REF!,#REF!,$C$5)</f>
        <v>#REF!</v>
      </c>
      <c r="TV16" s="64" t="e">
        <f>SUMIFS(#REF!,#REF!,$C$5)</f>
        <v>#REF!</v>
      </c>
      <c r="TW16" s="64" t="e">
        <f>SUMIFS(#REF!,#REF!,$C$5)</f>
        <v>#REF!</v>
      </c>
      <c r="TX16" s="64" t="e">
        <f>SUMIFS(#REF!,#REF!,$C$5)</f>
        <v>#REF!</v>
      </c>
      <c r="TY16" s="64" t="e">
        <f>SUMIFS(#REF!,#REF!,$C$5)</f>
        <v>#REF!</v>
      </c>
      <c r="TZ16" s="64" t="e">
        <f>SUMIFS(#REF!,#REF!,$C$5)</f>
        <v>#REF!</v>
      </c>
      <c r="UA16" s="64" t="e">
        <f>SUMIFS(#REF!,#REF!,$C$5)</f>
        <v>#REF!</v>
      </c>
      <c r="UB16" s="64" t="e">
        <f>SUMIFS(#REF!,#REF!,$C$5)</f>
        <v>#REF!</v>
      </c>
      <c r="UC16" s="64" t="e">
        <f>SUMIFS(#REF!,#REF!,$C$5)</f>
        <v>#REF!</v>
      </c>
      <c r="UD16" s="64" t="e">
        <f>SUMIFS(#REF!,#REF!,$C$5)</f>
        <v>#REF!</v>
      </c>
      <c r="UE16" s="64" t="e">
        <f>SUMIFS(#REF!,#REF!,$C$5)</f>
        <v>#REF!</v>
      </c>
      <c r="UF16" s="64" t="e">
        <f>SUMIFS(#REF!,#REF!,$C$5)</f>
        <v>#REF!</v>
      </c>
      <c r="UG16" s="64" t="e">
        <f>SUMIFS(#REF!,#REF!,$C$5)</f>
        <v>#REF!</v>
      </c>
      <c r="UH16" s="64" t="e">
        <f>SUMIFS(#REF!,#REF!,$C$5)</f>
        <v>#REF!</v>
      </c>
      <c r="UI16" s="64" t="e">
        <f>SUMIFS(#REF!,#REF!,$C$5)</f>
        <v>#REF!</v>
      </c>
      <c r="UJ16" s="64" t="e">
        <f>SUMIFS(#REF!,#REF!,$C$5)</f>
        <v>#REF!</v>
      </c>
      <c r="UK16" s="64" t="e">
        <f>SUMIFS(#REF!,#REF!,$C$5)</f>
        <v>#REF!</v>
      </c>
      <c r="UL16" s="64" t="e">
        <f>SUMIFS(#REF!,#REF!,$C$5)</f>
        <v>#REF!</v>
      </c>
      <c r="UM16" s="64" t="e">
        <f>SUMIFS(#REF!,#REF!,$C$5)</f>
        <v>#REF!</v>
      </c>
      <c r="UN16" s="64" t="e">
        <f>SUMIFS(#REF!,#REF!,$C$5)</f>
        <v>#REF!</v>
      </c>
      <c r="UO16" s="64" t="e">
        <f>SUMIFS(#REF!,#REF!,$C$5)</f>
        <v>#REF!</v>
      </c>
      <c r="UP16" s="64" t="e">
        <f>SUMIFS(#REF!,#REF!,$C$5)</f>
        <v>#REF!</v>
      </c>
      <c r="UQ16" s="64" t="e">
        <f>SUMIFS(#REF!,#REF!,$C$5)</f>
        <v>#REF!</v>
      </c>
      <c r="UR16" s="64" t="e">
        <f>SUMIFS(#REF!,#REF!,$C$5)</f>
        <v>#REF!</v>
      </c>
      <c r="US16" s="64" t="e">
        <f>SUMIFS(#REF!,#REF!,$C$5)</f>
        <v>#REF!</v>
      </c>
      <c r="UT16" s="64" t="e">
        <f>SUMIFS(#REF!,#REF!,$C$5)</f>
        <v>#REF!</v>
      </c>
      <c r="UU16" s="64" t="e">
        <f>SUMIFS(#REF!,#REF!,$C$5)</f>
        <v>#REF!</v>
      </c>
      <c r="UV16" s="64" t="e">
        <f>SUMIFS(#REF!,#REF!,$C$5)</f>
        <v>#REF!</v>
      </c>
      <c r="UW16" s="64" t="e">
        <f>SUMIFS(#REF!,#REF!,$C$5)</f>
        <v>#REF!</v>
      </c>
      <c r="UX16" s="64" t="e">
        <f>SUMIFS(#REF!,#REF!,$C$5)</f>
        <v>#REF!</v>
      </c>
      <c r="UY16" s="64" t="e">
        <f>SUMIFS(#REF!,#REF!,$C$5)</f>
        <v>#REF!</v>
      </c>
      <c r="UZ16" s="64" t="e">
        <f>SUMIFS(#REF!,#REF!,$C$5)</f>
        <v>#REF!</v>
      </c>
      <c r="VA16" s="64" t="e">
        <f>SUMIFS(#REF!,#REF!,$C$5)</f>
        <v>#REF!</v>
      </c>
      <c r="VB16" s="64" t="e">
        <f>SUMIFS(#REF!,#REF!,$C$5)</f>
        <v>#REF!</v>
      </c>
      <c r="VC16" s="64" t="e">
        <f>SUMIFS(#REF!,#REF!,$C$5)</f>
        <v>#REF!</v>
      </c>
      <c r="VD16" s="64" t="e">
        <f>SUMIFS(#REF!,#REF!,$C$5)</f>
        <v>#REF!</v>
      </c>
      <c r="VE16" s="64" t="e">
        <f>SUMIFS(#REF!,#REF!,$C$5)</f>
        <v>#REF!</v>
      </c>
      <c r="VF16" s="64" t="e">
        <f>SUMIFS(#REF!,#REF!,$C$5)</f>
        <v>#REF!</v>
      </c>
      <c r="VG16" s="64" t="e">
        <f>SUMIFS(#REF!,#REF!,$C$5)</f>
        <v>#REF!</v>
      </c>
      <c r="VH16" s="64" t="e">
        <f>SUMIFS(#REF!,#REF!,$C$5)</f>
        <v>#REF!</v>
      </c>
      <c r="VI16" s="64" t="e">
        <f>SUMIFS(#REF!,#REF!,$C$5)</f>
        <v>#REF!</v>
      </c>
      <c r="VJ16" s="64" t="e">
        <f>SUMIFS(#REF!,#REF!,$C$5)</f>
        <v>#REF!</v>
      </c>
      <c r="VK16" s="64" t="e">
        <f>SUMIFS(#REF!,#REF!,$C$5)</f>
        <v>#REF!</v>
      </c>
      <c r="VL16" s="64" t="e">
        <f>SUMIFS(#REF!,#REF!,$C$5)</f>
        <v>#REF!</v>
      </c>
      <c r="VM16" s="64" t="e">
        <f>SUMIFS(#REF!,#REF!,$C$5)</f>
        <v>#REF!</v>
      </c>
      <c r="VN16" s="64" t="e">
        <f>SUMIFS(#REF!,#REF!,$C$5)</f>
        <v>#REF!</v>
      </c>
      <c r="VO16" s="64" t="e">
        <f>SUMIFS(#REF!,#REF!,$C$5)</f>
        <v>#REF!</v>
      </c>
      <c r="VP16" s="64" t="e">
        <f>SUMIFS(#REF!,#REF!,$C$5)</f>
        <v>#REF!</v>
      </c>
      <c r="VQ16" s="64" t="e">
        <f>SUMIFS(#REF!,#REF!,$C$5)</f>
        <v>#REF!</v>
      </c>
      <c r="VR16" s="64" t="e">
        <f>SUMIFS(#REF!,#REF!,$C$5)</f>
        <v>#REF!</v>
      </c>
      <c r="VS16" s="64" t="e">
        <f>SUMIFS(#REF!,#REF!,$C$5)</f>
        <v>#REF!</v>
      </c>
      <c r="VT16" s="64" t="e">
        <f>SUMIFS(#REF!,#REF!,$C$5)</f>
        <v>#REF!</v>
      </c>
      <c r="VU16" s="64" t="e">
        <f>SUMIFS(#REF!,#REF!,$C$5)</f>
        <v>#REF!</v>
      </c>
      <c r="VV16" s="64" t="e">
        <f>SUMIFS(#REF!,#REF!,$C$5)</f>
        <v>#REF!</v>
      </c>
      <c r="VW16" s="64" t="e">
        <f>SUMIFS(#REF!,#REF!,$C$5)</f>
        <v>#REF!</v>
      </c>
      <c r="VX16" s="64" t="e">
        <f>SUMIFS(#REF!,#REF!,$C$5)</f>
        <v>#REF!</v>
      </c>
      <c r="VY16" s="64" t="e">
        <f>SUMIFS(#REF!,#REF!,$C$5)</f>
        <v>#REF!</v>
      </c>
      <c r="VZ16" s="64" t="e">
        <f>SUMIFS(#REF!,#REF!,$C$5)</f>
        <v>#REF!</v>
      </c>
      <c r="WA16" s="64" t="e">
        <f>SUMIFS(#REF!,#REF!,$C$5)</f>
        <v>#REF!</v>
      </c>
      <c r="WB16" s="64" t="e">
        <f>SUMIFS(#REF!,#REF!,$C$5)</f>
        <v>#REF!</v>
      </c>
      <c r="WC16" s="64" t="e">
        <f>SUMIFS(#REF!,#REF!,$C$5)</f>
        <v>#REF!</v>
      </c>
      <c r="WD16" s="64" t="e">
        <f>SUMIFS(#REF!,#REF!,$C$5)</f>
        <v>#REF!</v>
      </c>
      <c r="WE16" s="64" t="e">
        <f>SUMIFS(#REF!,#REF!,$C$5)</f>
        <v>#REF!</v>
      </c>
      <c r="WF16" s="64" t="e">
        <f>SUMIFS(#REF!,#REF!,$C$5)</f>
        <v>#REF!</v>
      </c>
      <c r="WG16" s="64" t="e">
        <f>SUMIFS(#REF!,#REF!,$C$5)</f>
        <v>#REF!</v>
      </c>
      <c r="WH16" s="64" t="e">
        <f>SUMIFS(#REF!,#REF!,$C$5)</f>
        <v>#REF!</v>
      </c>
      <c r="WI16" s="64" t="e">
        <f>SUMIFS(#REF!,#REF!,$C$5)</f>
        <v>#REF!</v>
      </c>
      <c r="WJ16" s="64" t="e">
        <f>SUMIFS(#REF!,#REF!,$C$5)</f>
        <v>#REF!</v>
      </c>
      <c r="WK16" s="64" t="e">
        <f>SUMIFS(#REF!,#REF!,$C$5)</f>
        <v>#REF!</v>
      </c>
      <c r="WL16" s="64" t="e">
        <f>SUMIFS(#REF!,#REF!,$C$5)</f>
        <v>#REF!</v>
      </c>
      <c r="WM16" s="64" t="e">
        <f>SUMIFS(#REF!,#REF!,$C$5)</f>
        <v>#REF!</v>
      </c>
      <c r="WN16" s="64" t="e">
        <f>SUMIFS(#REF!,#REF!,$C$5)</f>
        <v>#REF!</v>
      </c>
      <c r="WO16" s="64" t="e">
        <f>SUMIFS(#REF!,#REF!,$C$5)</f>
        <v>#REF!</v>
      </c>
      <c r="WP16" s="64" t="e">
        <f>SUMIFS(#REF!,#REF!,$C$5)</f>
        <v>#REF!</v>
      </c>
      <c r="WQ16" s="64" t="e">
        <f>SUMIFS(#REF!,#REF!,$C$5)</f>
        <v>#REF!</v>
      </c>
      <c r="WR16" s="64" t="e">
        <f>SUMIFS(#REF!,#REF!,$C$5)</f>
        <v>#REF!</v>
      </c>
      <c r="WS16" s="64" t="e">
        <f>SUMIFS(#REF!,#REF!,$C$5)</f>
        <v>#REF!</v>
      </c>
      <c r="WT16" s="64" t="e">
        <f>SUMIFS(#REF!,#REF!,$C$5)</f>
        <v>#REF!</v>
      </c>
      <c r="WU16" s="64" t="e">
        <f>SUMIFS(#REF!,#REF!,$C$5)</f>
        <v>#REF!</v>
      </c>
      <c r="WV16" s="64" t="e">
        <f>SUMIFS(#REF!,#REF!,$C$5)</f>
        <v>#REF!</v>
      </c>
      <c r="WW16" s="64" t="e">
        <f>SUMIFS(#REF!,#REF!,$C$5)</f>
        <v>#REF!</v>
      </c>
      <c r="WX16" s="64" t="e">
        <f>SUMIFS(#REF!,#REF!,$C$5)</f>
        <v>#REF!</v>
      </c>
      <c r="WY16" s="64" t="e">
        <f>SUMIFS(#REF!,#REF!,$C$5)</f>
        <v>#REF!</v>
      </c>
      <c r="WZ16" s="64" t="e">
        <f>SUMIFS(#REF!,#REF!,$C$5)</f>
        <v>#REF!</v>
      </c>
      <c r="XA16" s="64" t="e">
        <f>SUMIFS(#REF!,#REF!,$C$5)</f>
        <v>#REF!</v>
      </c>
      <c r="XB16" s="64" t="e">
        <f>SUMIFS(#REF!,#REF!,$C$5)</f>
        <v>#REF!</v>
      </c>
      <c r="XC16" s="64" t="e">
        <f>SUMIFS(#REF!,#REF!,$C$5)</f>
        <v>#REF!</v>
      </c>
      <c r="XD16" s="64" t="e">
        <f>SUMIFS(#REF!,#REF!,$C$5)</f>
        <v>#REF!</v>
      </c>
      <c r="XE16" s="64" t="e">
        <f>SUMIFS(#REF!,#REF!,$C$5)</f>
        <v>#REF!</v>
      </c>
      <c r="XF16" s="64" t="e">
        <f>SUMIFS(#REF!,#REF!,$C$5)</f>
        <v>#REF!</v>
      </c>
      <c r="XG16" s="64" t="e">
        <f>SUMIFS(#REF!,#REF!,$C$5)</f>
        <v>#REF!</v>
      </c>
      <c r="XH16" s="64" t="e">
        <f>SUMIFS(#REF!,#REF!,$C$5)</f>
        <v>#REF!</v>
      </c>
      <c r="XI16" s="64" t="e">
        <f>SUMIFS(#REF!,#REF!,$C$5)</f>
        <v>#REF!</v>
      </c>
      <c r="XJ16" s="64" t="e">
        <f>SUMIFS(#REF!,#REF!,$C$5)</f>
        <v>#REF!</v>
      </c>
      <c r="XK16" s="64" t="e">
        <f>SUMIFS(#REF!,#REF!,$C$5)</f>
        <v>#REF!</v>
      </c>
      <c r="XL16" s="64" t="e">
        <f>SUMIFS(#REF!,#REF!,$C$5)</f>
        <v>#REF!</v>
      </c>
      <c r="XM16" s="64" t="e">
        <f>SUMIFS(#REF!,#REF!,$C$5)</f>
        <v>#REF!</v>
      </c>
      <c r="XN16" s="64" t="e">
        <f>SUMIFS(#REF!,#REF!,$C$5)</f>
        <v>#REF!</v>
      </c>
      <c r="XO16" s="64" t="e">
        <f>SUMIFS(#REF!,#REF!,$C$5)</f>
        <v>#REF!</v>
      </c>
      <c r="XP16" s="64" t="e">
        <f>SUMIFS(#REF!,#REF!,$C$5)</f>
        <v>#REF!</v>
      </c>
      <c r="XQ16" s="64" t="e">
        <f>SUMIFS(#REF!,#REF!,$C$5)</f>
        <v>#REF!</v>
      </c>
      <c r="XR16" s="64" t="e">
        <f>SUMIFS(#REF!,#REF!,$C$5)</f>
        <v>#REF!</v>
      </c>
      <c r="XS16" s="64" t="e">
        <f>SUMIFS(#REF!,#REF!,$C$5)</f>
        <v>#REF!</v>
      </c>
      <c r="XT16" s="64" t="e">
        <f>SUMIFS(#REF!,#REF!,$C$5)</f>
        <v>#REF!</v>
      </c>
      <c r="XU16" s="64" t="e">
        <f>SUMIFS(#REF!,#REF!,$C$5)</f>
        <v>#REF!</v>
      </c>
      <c r="XV16" s="64" t="e">
        <f>SUMIFS(#REF!,#REF!,$C$5)</f>
        <v>#REF!</v>
      </c>
      <c r="XW16" s="64" t="e">
        <f>SUMIFS(#REF!,#REF!,$C$5)</f>
        <v>#REF!</v>
      </c>
      <c r="XX16" s="64" t="e">
        <f>SUMIFS(#REF!,#REF!,$C$5)</f>
        <v>#REF!</v>
      </c>
      <c r="XY16" s="64" t="e">
        <f>SUMIFS(#REF!,#REF!,$C$5)</f>
        <v>#REF!</v>
      </c>
      <c r="XZ16" s="64" t="e">
        <f>SUMIFS(#REF!,#REF!,$C$5)</f>
        <v>#REF!</v>
      </c>
      <c r="YA16" s="64" t="e">
        <f>SUMIFS(#REF!,#REF!,$C$5)</f>
        <v>#REF!</v>
      </c>
      <c r="YB16" s="64" t="e">
        <f>SUMIFS(#REF!,#REF!,$C$5)</f>
        <v>#REF!</v>
      </c>
      <c r="YC16" s="64" t="e">
        <f>SUMIFS(#REF!,#REF!,$C$5)</f>
        <v>#REF!</v>
      </c>
      <c r="YD16" s="64" t="e">
        <f>SUMIFS(#REF!,#REF!,$C$5)</f>
        <v>#REF!</v>
      </c>
      <c r="YE16" s="64" t="e">
        <f>SUMIFS(#REF!,#REF!,$C$5)</f>
        <v>#REF!</v>
      </c>
      <c r="YF16" s="64" t="e">
        <f>SUMIFS(#REF!,#REF!,$C$5)</f>
        <v>#REF!</v>
      </c>
      <c r="YG16" s="64" t="e">
        <f>SUMIFS(#REF!,#REF!,$C$5)</f>
        <v>#REF!</v>
      </c>
      <c r="YH16" s="64" t="e">
        <f>SUMIFS(#REF!,#REF!,$C$5)</f>
        <v>#REF!</v>
      </c>
      <c r="YI16" s="64" t="e">
        <f>SUMIFS(#REF!,#REF!,$C$5)</f>
        <v>#REF!</v>
      </c>
      <c r="YJ16" s="64" t="e">
        <f>SUMIFS(#REF!,#REF!,$C$5)</f>
        <v>#REF!</v>
      </c>
      <c r="YK16" s="64" t="e">
        <f>SUMIFS(#REF!,#REF!,$C$5)</f>
        <v>#REF!</v>
      </c>
      <c r="YL16" s="64" t="e">
        <f>SUMIFS(#REF!,#REF!,$C$5)</f>
        <v>#REF!</v>
      </c>
      <c r="YM16" s="64" t="e">
        <f>SUMIFS(#REF!,#REF!,$C$5)</f>
        <v>#REF!</v>
      </c>
      <c r="YN16" s="64" t="e">
        <f>SUMIFS(#REF!,#REF!,$C$5)</f>
        <v>#REF!</v>
      </c>
      <c r="YO16" s="64" t="e">
        <f>SUMIFS(#REF!,#REF!,$C$5)</f>
        <v>#REF!</v>
      </c>
      <c r="YP16" s="64" t="e">
        <f>SUMIFS(#REF!,#REF!,$C$5)</f>
        <v>#REF!</v>
      </c>
      <c r="YQ16" s="64" t="e">
        <f>SUMIFS(#REF!,#REF!,$C$5)</f>
        <v>#REF!</v>
      </c>
      <c r="YR16" s="64" t="e">
        <f>SUMIFS(#REF!,#REF!,$C$5)</f>
        <v>#REF!</v>
      </c>
      <c r="YS16" s="64" t="e">
        <f>SUMIFS(#REF!,#REF!,$C$5)</f>
        <v>#REF!</v>
      </c>
      <c r="YT16" s="64" t="e">
        <f>SUMIFS(#REF!,#REF!,$C$5)</f>
        <v>#REF!</v>
      </c>
      <c r="YU16" s="64" t="e">
        <f>SUMIFS(#REF!,#REF!,$C$5)</f>
        <v>#REF!</v>
      </c>
      <c r="YV16" s="64" t="e">
        <f>SUMIFS(#REF!,#REF!,$C$5)</f>
        <v>#REF!</v>
      </c>
      <c r="YW16" s="64" t="e">
        <f>SUMIFS(#REF!,#REF!,$C$5)</f>
        <v>#REF!</v>
      </c>
      <c r="YX16" s="64" t="e">
        <f>SUMIFS(#REF!,#REF!,$C$5)</f>
        <v>#REF!</v>
      </c>
      <c r="YY16" s="64" t="e">
        <f>SUMIFS(#REF!,#REF!,$C$5)</f>
        <v>#REF!</v>
      </c>
      <c r="YZ16" s="64" t="e">
        <f>SUMIFS(#REF!,#REF!,$C$5)</f>
        <v>#REF!</v>
      </c>
      <c r="ZA16" s="64" t="e">
        <f>SUMIFS(#REF!,#REF!,$C$5)</f>
        <v>#REF!</v>
      </c>
      <c r="ZB16" s="64" t="e">
        <f>SUMIFS(#REF!,#REF!,$C$5)</f>
        <v>#REF!</v>
      </c>
      <c r="ZC16" s="64" t="e">
        <f>SUMIFS(#REF!,#REF!,$C$5)</f>
        <v>#REF!</v>
      </c>
      <c r="ZD16" s="64" t="e">
        <f>SUMIFS(#REF!,#REF!,$C$5)</f>
        <v>#REF!</v>
      </c>
      <c r="ZE16" s="64" t="e">
        <f>SUMIFS(#REF!,#REF!,$C$5)</f>
        <v>#REF!</v>
      </c>
      <c r="ZF16" s="64" t="e">
        <f>SUMIFS(#REF!,#REF!,$C$5)</f>
        <v>#REF!</v>
      </c>
      <c r="ZG16" s="64" t="e">
        <f>SUMIFS(#REF!,#REF!,$C$5)</f>
        <v>#REF!</v>
      </c>
      <c r="ZH16" s="64" t="e">
        <f>SUMIFS(#REF!,#REF!,$C$5)</f>
        <v>#REF!</v>
      </c>
      <c r="ZI16" s="64" t="e">
        <f>SUMIFS(#REF!,#REF!,$C$5)</f>
        <v>#REF!</v>
      </c>
      <c r="ZJ16" s="64" t="e">
        <f>SUMIFS(#REF!,#REF!,$C$5)</f>
        <v>#REF!</v>
      </c>
      <c r="ZK16" s="64" t="e">
        <f>SUMIFS(#REF!,#REF!,$C$5)</f>
        <v>#REF!</v>
      </c>
      <c r="ZL16" s="64" t="e">
        <f>SUMIFS(#REF!,#REF!,$C$5)</f>
        <v>#REF!</v>
      </c>
      <c r="ZM16" s="64" t="e">
        <f>SUMIFS(#REF!,#REF!,$C$5)</f>
        <v>#REF!</v>
      </c>
      <c r="ZN16" s="64" t="e">
        <f>SUMIFS(#REF!,#REF!,$C$5)</f>
        <v>#REF!</v>
      </c>
      <c r="ZO16" s="64" t="e">
        <f>SUMIFS(#REF!,#REF!,$C$5)</f>
        <v>#REF!</v>
      </c>
      <c r="ZP16" s="64" t="e">
        <f>SUMIFS(#REF!,#REF!,$C$5)</f>
        <v>#REF!</v>
      </c>
      <c r="ZQ16" s="64" t="e">
        <f>SUMIFS(#REF!,#REF!,$C$5)</f>
        <v>#REF!</v>
      </c>
      <c r="ZR16" s="64" t="e">
        <f>SUMIFS(#REF!,#REF!,$C$5)</f>
        <v>#REF!</v>
      </c>
      <c r="ZS16" s="64" t="e">
        <f>SUMIFS(#REF!,#REF!,$C$5)</f>
        <v>#REF!</v>
      </c>
      <c r="ZT16" s="64" t="e">
        <f>SUMIFS(#REF!,#REF!,$C$5)</f>
        <v>#REF!</v>
      </c>
      <c r="ZU16" s="64" t="e">
        <f>SUMIFS(#REF!,#REF!,$C$5)</f>
        <v>#REF!</v>
      </c>
      <c r="ZV16" s="64" t="e">
        <f>SUMIFS(#REF!,#REF!,$C$5)</f>
        <v>#REF!</v>
      </c>
      <c r="ZW16" s="64" t="e">
        <f>SUMIFS(#REF!,#REF!,$C$5)</f>
        <v>#REF!</v>
      </c>
      <c r="ZX16" s="64" t="e">
        <f>SUMIFS(#REF!,#REF!,$C$5)</f>
        <v>#REF!</v>
      </c>
      <c r="ZY16" s="64" t="e">
        <f>SUMIFS(#REF!,#REF!,$C$5)</f>
        <v>#REF!</v>
      </c>
      <c r="ZZ16" s="64" t="e">
        <f>SUMIFS(#REF!,#REF!,$C$5)</f>
        <v>#REF!</v>
      </c>
      <c r="AAA16" s="64" t="e">
        <f>SUMIFS(#REF!,#REF!,$C$5)</f>
        <v>#REF!</v>
      </c>
      <c r="AAB16" s="64" t="e">
        <f>SUMIFS(#REF!,#REF!,$C$5)</f>
        <v>#REF!</v>
      </c>
      <c r="AAC16" s="64" t="e">
        <f>SUMIFS(#REF!,#REF!,$C$5)</f>
        <v>#REF!</v>
      </c>
      <c r="AAD16" s="64" t="e">
        <f>SUMIFS(#REF!,#REF!,$C$5)</f>
        <v>#REF!</v>
      </c>
      <c r="AAE16" s="64" t="e">
        <f>SUMIFS(#REF!,#REF!,$C$5)</f>
        <v>#REF!</v>
      </c>
      <c r="AAF16" s="64" t="e">
        <f>SUMIFS(#REF!,#REF!,$C$5)</f>
        <v>#REF!</v>
      </c>
      <c r="AAG16" s="64" t="e">
        <f>SUMIFS(#REF!,#REF!,$C$5)</f>
        <v>#REF!</v>
      </c>
      <c r="AAH16" s="64" t="e">
        <f>SUMIFS(#REF!,#REF!,$C$5)</f>
        <v>#REF!</v>
      </c>
      <c r="AAI16" s="64" t="e">
        <f>SUMIFS(#REF!,#REF!,$C$5)</f>
        <v>#REF!</v>
      </c>
      <c r="AAJ16" s="64" t="e">
        <f>SUMIFS(#REF!,#REF!,$C$5)</f>
        <v>#REF!</v>
      </c>
      <c r="AAK16" s="64" t="e">
        <f>SUMIFS(#REF!,#REF!,$C$5)</f>
        <v>#REF!</v>
      </c>
      <c r="AAL16" s="64" t="e">
        <f>SUMIFS(#REF!,#REF!,$C$5)</f>
        <v>#REF!</v>
      </c>
      <c r="AAM16" s="64" t="e">
        <f>SUMIFS(#REF!,#REF!,$C$5)</f>
        <v>#REF!</v>
      </c>
      <c r="AAN16" s="64" t="e">
        <f>SUMIFS(#REF!,#REF!,$C$5)</f>
        <v>#REF!</v>
      </c>
      <c r="AAO16" s="64" t="e">
        <f>SUMIFS(#REF!,#REF!,$C$5)</f>
        <v>#REF!</v>
      </c>
      <c r="AAP16" s="64" t="e">
        <f>SUMIFS(#REF!,#REF!,$C$5)</f>
        <v>#REF!</v>
      </c>
      <c r="AAQ16" s="64" t="e">
        <f>SUMIFS(#REF!,#REF!,$C$5)</f>
        <v>#REF!</v>
      </c>
      <c r="AAR16" s="64" t="e">
        <f>SUMIFS(#REF!,#REF!,$C$5)</f>
        <v>#REF!</v>
      </c>
      <c r="AAS16" s="64" t="e">
        <f>SUMIFS(#REF!,#REF!,$C$5)</f>
        <v>#REF!</v>
      </c>
      <c r="AAT16" s="64" t="e">
        <f>SUMIFS(#REF!,#REF!,$C$5)</f>
        <v>#REF!</v>
      </c>
      <c r="AAU16" s="64" t="e">
        <f>SUMIFS(#REF!,#REF!,$C$5)</f>
        <v>#REF!</v>
      </c>
      <c r="AAV16" s="64" t="e">
        <f>SUMIFS(#REF!,#REF!,$C$5)</f>
        <v>#REF!</v>
      </c>
      <c r="AAW16" s="64" t="e">
        <f>SUMIFS(#REF!,#REF!,$C$5)</f>
        <v>#REF!</v>
      </c>
      <c r="AAX16" s="64" t="e">
        <f>SUMIFS(#REF!,#REF!,$C$5)</f>
        <v>#REF!</v>
      </c>
      <c r="AAY16" s="64" t="e">
        <f>SUMIFS(#REF!,#REF!,$C$5)</f>
        <v>#REF!</v>
      </c>
      <c r="AAZ16" s="64" t="e">
        <f>SUMIFS(#REF!,#REF!,$C$5)</f>
        <v>#REF!</v>
      </c>
      <c r="ABA16" s="64" t="e">
        <f>SUMIFS(#REF!,#REF!,$C$5)</f>
        <v>#REF!</v>
      </c>
      <c r="ABB16" s="64" t="e">
        <f>SUMIFS(#REF!,#REF!,$C$5)</f>
        <v>#REF!</v>
      </c>
      <c r="ABC16" s="64" t="e">
        <f>SUMIFS(#REF!,#REF!,$C$5)</f>
        <v>#REF!</v>
      </c>
      <c r="ABD16" s="64" t="e">
        <f>SUMIFS(#REF!,#REF!,$C$5)</f>
        <v>#REF!</v>
      </c>
      <c r="ABE16" s="64" t="e">
        <f>SUMIFS(#REF!,#REF!,$C$5)</f>
        <v>#REF!</v>
      </c>
      <c r="ABF16" s="64" t="e">
        <f>SUMIFS(#REF!,#REF!,$C$5)</f>
        <v>#REF!</v>
      </c>
      <c r="ABG16" s="64" t="e">
        <f>SUMIFS(#REF!,#REF!,$C$5)</f>
        <v>#REF!</v>
      </c>
      <c r="ABH16" s="64" t="e">
        <f>SUMIFS(#REF!,#REF!,$C$5)</f>
        <v>#REF!</v>
      </c>
      <c r="ABI16" s="64" t="e">
        <f>SUMIFS(#REF!,#REF!,$C$5)</f>
        <v>#REF!</v>
      </c>
      <c r="ABJ16" s="64" t="e">
        <f>SUMIFS(#REF!,#REF!,$C$5)</f>
        <v>#REF!</v>
      </c>
      <c r="ABK16" s="64" t="e">
        <f>SUMIFS(#REF!,#REF!,$C$5)</f>
        <v>#REF!</v>
      </c>
      <c r="ABL16" s="64" t="e">
        <f>SUMIFS(#REF!,#REF!,$C$5)</f>
        <v>#REF!</v>
      </c>
      <c r="ABM16" s="64" t="e">
        <f>SUMIFS(#REF!,#REF!,$C$5)</f>
        <v>#REF!</v>
      </c>
      <c r="ABN16" s="64" t="e">
        <f>SUMIFS(#REF!,#REF!,$C$5)</f>
        <v>#REF!</v>
      </c>
      <c r="ABO16" s="64" t="e">
        <f>SUMIFS(#REF!,#REF!,$C$5)</f>
        <v>#REF!</v>
      </c>
      <c r="ABP16" s="64" t="e">
        <f>SUMIFS(#REF!,#REF!,$C$5)</f>
        <v>#REF!</v>
      </c>
      <c r="ABQ16" s="64" t="e">
        <f>SUMIFS(#REF!,#REF!,$C$5)</f>
        <v>#REF!</v>
      </c>
      <c r="ABR16" s="64" t="e">
        <f>SUMIFS(#REF!,#REF!,$C$5)</f>
        <v>#REF!</v>
      </c>
      <c r="ABS16" s="64" t="e">
        <f>SUMIFS(#REF!,#REF!,$C$5)</f>
        <v>#REF!</v>
      </c>
      <c r="ABT16" s="64" t="e">
        <f>SUMIFS(#REF!,#REF!,$C$5)</f>
        <v>#REF!</v>
      </c>
      <c r="ABU16" s="64" t="e">
        <f>SUMIFS(#REF!,#REF!,$C$5)</f>
        <v>#REF!</v>
      </c>
      <c r="ABV16" s="64" t="e">
        <f>SUMIFS(#REF!,#REF!,$C$5)</f>
        <v>#REF!</v>
      </c>
      <c r="ABW16" s="64" t="e">
        <f>SUMIFS(#REF!,#REF!,$C$5)</f>
        <v>#REF!</v>
      </c>
      <c r="ABX16" s="64" t="e">
        <f>SUMIFS(#REF!,#REF!,$C$5)</f>
        <v>#REF!</v>
      </c>
      <c r="ABY16" s="64" t="e">
        <f>SUMIFS(#REF!,#REF!,$C$5)</f>
        <v>#REF!</v>
      </c>
      <c r="ABZ16" s="64" t="e">
        <f>SUMIFS(#REF!,#REF!,$C$5)</f>
        <v>#REF!</v>
      </c>
      <c r="ACA16" s="64" t="e">
        <f>SUMIFS(#REF!,#REF!,$C$5)</f>
        <v>#REF!</v>
      </c>
      <c r="ACB16" s="64" t="e">
        <f>SUMIFS(#REF!,#REF!,$C$5)</f>
        <v>#REF!</v>
      </c>
      <c r="ACC16" s="64" t="e">
        <f>SUMIFS(#REF!,#REF!,$C$5)</f>
        <v>#REF!</v>
      </c>
      <c r="ACD16" s="64" t="e">
        <f>SUMIFS(#REF!,#REF!,$C$5)</f>
        <v>#REF!</v>
      </c>
      <c r="ACE16" s="64" t="e">
        <f>SUMIFS(#REF!,#REF!,$C$5)</f>
        <v>#REF!</v>
      </c>
      <c r="ACF16" s="64" t="e">
        <f>SUMIFS(#REF!,#REF!,$C$5)</f>
        <v>#REF!</v>
      </c>
      <c r="ACG16" s="64" t="e">
        <f>SUMIFS(#REF!,#REF!,$C$5)</f>
        <v>#REF!</v>
      </c>
      <c r="ACH16" s="64" t="e">
        <f>SUMIFS(#REF!,#REF!,$C$5)</f>
        <v>#REF!</v>
      </c>
      <c r="ACI16" s="64" t="e">
        <f>SUMIFS(#REF!,#REF!,$C$5)</f>
        <v>#REF!</v>
      </c>
      <c r="ACJ16" s="64" t="e">
        <f>SUMIFS(#REF!,#REF!,$C$5)</f>
        <v>#REF!</v>
      </c>
      <c r="ACK16" s="64" t="e">
        <f>SUMIFS(#REF!,#REF!,$C$5)</f>
        <v>#REF!</v>
      </c>
      <c r="ACL16" s="64" t="e">
        <f>SUMIFS(#REF!,#REF!,$C$5)</f>
        <v>#REF!</v>
      </c>
      <c r="ACM16" s="64" t="e">
        <f>SUMIFS(#REF!,#REF!,$C$5)</f>
        <v>#REF!</v>
      </c>
      <c r="ACN16" s="64" t="e">
        <f>SUMIFS(#REF!,#REF!,$C$5)</f>
        <v>#REF!</v>
      </c>
      <c r="ACO16" s="64" t="e">
        <f>SUMIFS(#REF!,#REF!,$C$5)</f>
        <v>#REF!</v>
      </c>
      <c r="ACP16" s="64" t="e">
        <f>SUMIFS(#REF!,#REF!,$C$5)</f>
        <v>#REF!</v>
      </c>
      <c r="ACQ16" s="64" t="e">
        <f>SUMIFS(#REF!,#REF!,$C$5)</f>
        <v>#REF!</v>
      </c>
      <c r="ACR16" s="64" t="e">
        <f>SUMIFS(#REF!,#REF!,$C$5)</f>
        <v>#REF!</v>
      </c>
      <c r="ACS16" s="64" t="e">
        <f>SUMIFS(#REF!,#REF!,$C$5)</f>
        <v>#REF!</v>
      </c>
      <c r="ACT16" s="64" t="e">
        <f>SUMIFS(#REF!,#REF!,$C$5)</f>
        <v>#REF!</v>
      </c>
      <c r="ACU16" s="64" t="e">
        <f>SUMIFS(#REF!,#REF!,$C$5)</f>
        <v>#REF!</v>
      </c>
      <c r="ACV16" s="64" t="e">
        <f>SUMIFS(#REF!,#REF!,$C$5)</f>
        <v>#REF!</v>
      </c>
      <c r="ACW16" s="64" t="e">
        <f>SUMIFS(#REF!,#REF!,$C$5)</f>
        <v>#REF!</v>
      </c>
      <c r="ACX16" s="64" t="e">
        <f>SUMIFS(#REF!,#REF!,$C$5)</f>
        <v>#REF!</v>
      </c>
      <c r="ACY16" s="64" t="e">
        <f>SUMIFS(#REF!,#REF!,$C$5)</f>
        <v>#REF!</v>
      </c>
      <c r="ACZ16" s="64" t="e">
        <f>SUMIFS(#REF!,#REF!,$C$5)</f>
        <v>#REF!</v>
      </c>
      <c r="ADA16" s="64" t="e">
        <f>SUMIFS(#REF!,#REF!,$C$5)</f>
        <v>#REF!</v>
      </c>
      <c r="ADB16" s="64" t="e">
        <f>SUMIFS(#REF!,#REF!,$C$5)</f>
        <v>#REF!</v>
      </c>
      <c r="ADC16" s="64" t="e">
        <f>SUMIFS(#REF!,#REF!,$C$5)</f>
        <v>#REF!</v>
      </c>
      <c r="ADD16" s="64" t="e">
        <f>SUMIFS(#REF!,#REF!,$C$5)</f>
        <v>#REF!</v>
      </c>
      <c r="ADE16" s="64" t="e">
        <f>SUMIFS(#REF!,#REF!,$C$5)</f>
        <v>#REF!</v>
      </c>
      <c r="ADF16" s="64" t="e">
        <f>SUMIFS(#REF!,#REF!,$C$5)</f>
        <v>#REF!</v>
      </c>
      <c r="ADG16" s="64" t="e">
        <f>SUMIFS(#REF!,#REF!,$C$5)</f>
        <v>#REF!</v>
      </c>
      <c r="ADH16" s="64" t="e">
        <f>SUMIFS(#REF!,#REF!,$C$5)</f>
        <v>#REF!</v>
      </c>
      <c r="ADI16" s="64" t="e">
        <f>SUMIFS(#REF!,#REF!,$C$5)</f>
        <v>#REF!</v>
      </c>
      <c r="ADJ16" s="64" t="e">
        <f>SUMIFS(#REF!,#REF!,$C$5)</f>
        <v>#REF!</v>
      </c>
      <c r="ADK16" s="64" t="e">
        <f>SUMIFS(#REF!,#REF!,$C$5)</f>
        <v>#REF!</v>
      </c>
      <c r="ADL16" s="64" t="e">
        <f>SUMIFS(#REF!,#REF!,$C$5)</f>
        <v>#REF!</v>
      </c>
      <c r="ADM16" s="64" t="e">
        <f>SUMIFS(#REF!,#REF!,$C$5)</f>
        <v>#REF!</v>
      </c>
      <c r="ADN16" s="64" t="e">
        <f>SUMIFS(#REF!,#REF!,$C$5)</f>
        <v>#REF!</v>
      </c>
      <c r="ADO16" s="64" t="e">
        <f>SUMIFS(#REF!,#REF!,$C$5)</f>
        <v>#REF!</v>
      </c>
      <c r="ADP16" s="64" t="e">
        <f>SUMIFS(#REF!,#REF!,$C$5)</f>
        <v>#REF!</v>
      </c>
      <c r="ADQ16" s="64" t="e">
        <f>SUMIFS(#REF!,#REF!,$C$5)</f>
        <v>#REF!</v>
      </c>
      <c r="ADR16" s="64" t="e">
        <f>SUMIFS(#REF!,#REF!,$C$5)</f>
        <v>#REF!</v>
      </c>
      <c r="ADS16" s="64" t="e">
        <f>SUMIFS(#REF!,#REF!,$C$5)</f>
        <v>#REF!</v>
      </c>
      <c r="ADT16" s="64" t="e">
        <f>SUMIFS(#REF!,#REF!,$C$5)</f>
        <v>#REF!</v>
      </c>
      <c r="ADU16" s="64" t="e">
        <f>SUMIFS(#REF!,#REF!,$C$5)</f>
        <v>#REF!</v>
      </c>
      <c r="ADV16" s="64" t="e">
        <f>SUMIFS(#REF!,#REF!,$C$5)</f>
        <v>#REF!</v>
      </c>
      <c r="ADW16" s="64" t="e">
        <f>SUMIFS(#REF!,#REF!,$C$5)</f>
        <v>#REF!</v>
      </c>
      <c r="ADX16" s="64" t="e">
        <f>SUMIFS(#REF!,#REF!,$C$5)</f>
        <v>#REF!</v>
      </c>
      <c r="ADY16" s="64" t="e">
        <f>SUMIFS(#REF!,#REF!,$C$5)</f>
        <v>#REF!</v>
      </c>
      <c r="ADZ16" s="64" t="e">
        <f>SUMIFS(#REF!,#REF!,$C$5)</f>
        <v>#REF!</v>
      </c>
      <c r="AEA16" s="64" t="e">
        <f>SUMIFS(#REF!,#REF!,$C$5)</f>
        <v>#REF!</v>
      </c>
      <c r="AEB16" s="64" t="e">
        <f>SUMIFS(#REF!,#REF!,$C$5)</f>
        <v>#REF!</v>
      </c>
      <c r="AEC16" s="64" t="e">
        <f>SUMIFS(#REF!,#REF!,$C$5)</f>
        <v>#REF!</v>
      </c>
      <c r="AED16" s="64" t="e">
        <f>SUMIFS(#REF!,#REF!,$C$5)</f>
        <v>#REF!</v>
      </c>
      <c r="AEE16" s="64" t="e">
        <f>SUMIFS(#REF!,#REF!,$C$5)</f>
        <v>#REF!</v>
      </c>
      <c r="AEF16" s="64" t="e">
        <f>SUMIFS(#REF!,#REF!,$C$5)</f>
        <v>#REF!</v>
      </c>
      <c r="AEG16" s="64" t="e">
        <f>SUMIFS(#REF!,#REF!,$C$5)</f>
        <v>#REF!</v>
      </c>
      <c r="AEH16" s="64" t="e">
        <f>SUMIFS(#REF!,#REF!,$C$5)</f>
        <v>#REF!</v>
      </c>
      <c r="AEI16" s="64" t="e">
        <f>SUMIFS(#REF!,#REF!,$C$5)</f>
        <v>#REF!</v>
      </c>
      <c r="AEJ16" s="64" t="e">
        <f>SUMIFS(#REF!,#REF!,$C$5)</f>
        <v>#REF!</v>
      </c>
      <c r="AEK16" s="64" t="e">
        <f>SUMIFS(#REF!,#REF!,$C$5)</f>
        <v>#REF!</v>
      </c>
      <c r="AEL16" s="64" t="e">
        <f>SUMIFS(#REF!,#REF!,$C$5)</f>
        <v>#REF!</v>
      </c>
      <c r="AEM16" s="64" t="e">
        <f>SUMIFS(#REF!,#REF!,$C$5)</f>
        <v>#REF!</v>
      </c>
      <c r="AEN16" s="64" t="e">
        <f>SUMIFS(#REF!,#REF!,$C$5)</f>
        <v>#REF!</v>
      </c>
      <c r="AEO16" s="64" t="e">
        <f>SUMIFS(#REF!,#REF!,$C$5)</f>
        <v>#REF!</v>
      </c>
      <c r="AEP16" s="64" t="e">
        <f>SUMIFS(#REF!,#REF!,$C$5)</f>
        <v>#REF!</v>
      </c>
      <c r="AEQ16" s="64" t="e">
        <f>SUMIFS(#REF!,#REF!,$C$5)</f>
        <v>#REF!</v>
      </c>
      <c r="AER16" s="64" t="e">
        <f>SUMIFS(#REF!,#REF!,$C$5)</f>
        <v>#REF!</v>
      </c>
      <c r="AES16" s="64" t="e">
        <f>SUMIFS(#REF!,#REF!,$C$5)</f>
        <v>#REF!</v>
      </c>
      <c r="AET16" s="64" t="e">
        <f>SUMIFS(#REF!,#REF!,$C$5)</f>
        <v>#REF!</v>
      </c>
      <c r="AEU16" s="64" t="e">
        <f>SUMIFS(#REF!,#REF!,$C$5)</f>
        <v>#REF!</v>
      </c>
      <c r="AEV16" s="64" t="e">
        <f>SUMIFS(#REF!,#REF!,$C$5)</f>
        <v>#REF!</v>
      </c>
      <c r="AEW16" s="64" t="e">
        <f>SUMIFS(#REF!,#REF!,$C$5)</f>
        <v>#REF!</v>
      </c>
      <c r="AEX16" s="64" t="e">
        <f>SUMIFS(#REF!,#REF!,$C$5)</f>
        <v>#REF!</v>
      </c>
      <c r="AEY16" s="64" t="e">
        <f>SUMIFS(#REF!,#REF!,$C$5)</f>
        <v>#REF!</v>
      </c>
      <c r="AEZ16" s="64" t="e">
        <f>SUMIFS(#REF!,#REF!,$C$5)</f>
        <v>#REF!</v>
      </c>
      <c r="AFA16" s="64" t="e">
        <f>SUMIFS(#REF!,#REF!,$C$5)</f>
        <v>#REF!</v>
      </c>
      <c r="AFB16" s="64" t="e">
        <f>SUMIFS(#REF!,#REF!,$C$5)</f>
        <v>#REF!</v>
      </c>
      <c r="AFC16" s="64" t="e">
        <f>SUMIFS(#REF!,#REF!,$C$5)</f>
        <v>#REF!</v>
      </c>
      <c r="AFD16" s="64" t="e">
        <f>SUMIFS(#REF!,#REF!,$C$5)</f>
        <v>#REF!</v>
      </c>
      <c r="AFE16" s="64" t="e">
        <f>SUMIFS(#REF!,#REF!,$C$5)</f>
        <v>#REF!</v>
      </c>
      <c r="AFF16" s="64" t="e">
        <f>SUMIFS(#REF!,#REF!,$C$5)</f>
        <v>#REF!</v>
      </c>
      <c r="AFG16" s="64" t="e">
        <f>SUMIFS(#REF!,#REF!,$C$5)</f>
        <v>#REF!</v>
      </c>
      <c r="AFH16" s="64" t="e">
        <f>SUMIFS(#REF!,#REF!,$C$5)</f>
        <v>#REF!</v>
      </c>
      <c r="AFI16" s="64" t="e">
        <f>SUMIFS(#REF!,#REF!,$C$5)</f>
        <v>#REF!</v>
      </c>
      <c r="AFJ16" s="64" t="e">
        <f>SUMIFS(#REF!,#REF!,$C$5)</f>
        <v>#REF!</v>
      </c>
      <c r="AFK16" s="64" t="e">
        <f>SUMIFS(#REF!,#REF!,$C$5)</f>
        <v>#REF!</v>
      </c>
      <c r="AFL16" s="64" t="e">
        <f>SUMIFS(#REF!,#REF!,$C$5)</f>
        <v>#REF!</v>
      </c>
      <c r="AFM16" s="64" t="e">
        <f>SUMIFS(#REF!,#REF!,$C$5)</f>
        <v>#REF!</v>
      </c>
      <c r="AFN16" s="64" t="e">
        <f>SUMIFS(#REF!,#REF!,$C$5)</f>
        <v>#REF!</v>
      </c>
      <c r="AFO16" s="64" t="e">
        <f>SUMIFS(#REF!,#REF!,$C$5)</f>
        <v>#REF!</v>
      </c>
      <c r="AFP16" s="64" t="e">
        <f>SUMIFS(#REF!,#REF!,$C$5)</f>
        <v>#REF!</v>
      </c>
      <c r="AFQ16" s="64" t="e">
        <f>SUMIFS(#REF!,#REF!,$C$5)</f>
        <v>#REF!</v>
      </c>
      <c r="AFR16" s="64" t="e">
        <f>SUMIFS(#REF!,#REF!,$C$5)</f>
        <v>#REF!</v>
      </c>
      <c r="AFS16" s="64" t="e">
        <f>SUMIFS(#REF!,#REF!,$C$5)</f>
        <v>#REF!</v>
      </c>
      <c r="AFT16" s="64" t="e">
        <f>SUMIFS(#REF!,#REF!,$C$5)</f>
        <v>#REF!</v>
      </c>
      <c r="AFU16" s="64" t="e">
        <f>SUMIFS(#REF!,#REF!,$C$5)</f>
        <v>#REF!</v>
      </c>
      <c r="AFV16" s="64" t="e">
        <f>SUMIFS(#REF!,#REF!,$C$5)</f>
        <v>#REF!</v>
      </c>
      <c r="AFW16" s="64" t="e">
        <f>SUMIFS(#REF!,#REF!,$C$5)</f>
        <v>#REF!</v>
      </c>
      <c r="AFX16" s="64" t="e">
        <f>SUMIFS(#REF!,#REF!,$C$5)</f>
        <v>#REF!</v>
      </c>
      <c r="AFY16" s="64" t="e">
        <f>SUMIFS(#REF!,#REF!,$C$5)</f>
        <v>#REF!</v>
      </c>
      <c r="AFZ16" s="64" t="e">
        <f>SUMIFS(#REF!,#REF!,$C$5)</f>
        <v>#REF!</v>
      </c>
      <c r="AGA16" s="64" t="e">
        <f>SUMIFS(#REF!,#REF!,$C$5)</f>
        <v>#REF!</v>
      </c>
      <c r="AGB16" s="64" t="e">
        <f>SUMIFS(#REF!,#REF!,$C$5)</f>
        <v>#REF!</v>
      </c>
      <c r="AGC16" s="64" t="e">
        <f>SUMIFS(#REF!,#REF!,$C$5)</f>
        <v>#REF!</v>
      </c>
      <c r="AGD16" s="64" t="e">
        <f>SUMIFS(#REF!,#REF!,$C$5)</f>
        <v>#REF!</v>
      </c>
      <c r="AGE16" s="64" t="e">
        <f>SUMIFS(#REF!,#REF!,$C$5)</f>
        <v>#REF!</v>
      </c>
      <c r="AGF16" s="64" t="e">
        <f>SUMIFS(#REF!,#REF!,$C$5)</f>
        <v>#REF!</v>
      </c>
      <c r="AGG16" s="64" t="e">
        <f>SUMIFS(#REF!,#REF!,$C$5)</f>
        <v>#REF!</v>
      </c>
      <c r="AGH16" s="64" t="e">
        <f>SUMIFS(#REF!,#REF!,$C$5)</f>
        <v>#REF!</v>
      </c>
      <c r="AGI16" s="64" t="e">
        <f>SUMIFS(#REF!,#REF!,$C$5)</f>
        <v>#REF!</v>
      </c>
      <c r="AGJ16" s="64" t="e">
        <f>SUMIFS(#REF!,#REF!,$C$5)</f>
        <v>#REF!</v>
      </c>
      <c r="AGK16" s="64" t="e">
        <f>SUMIFS(#REF!,#REF!,$C$5)</f>
        <v>#REF!</v>
      </c>
      <c r="AGL16" s="64" t="e">
        <f>SUMIFS(#REF!,#REF!,$C$5)</f>
        <v>#REF!</v>
      </c>
      <c r="AGM16" s="64" t="e">
        <f>SUMIFS(#REF!,#REF!,$C$5)</f>
        <v>#REF!</v>
      </c>
      <c r="AGN16" s="64" t="e">
        <f>SUMIFS(#REF!,#REF!,$C$5)</f>
        <v>#REF!</v>
      </c>
      <c r="AGO16" s="64" t="e">
        <f>SUMIFS(#REF!,#REF!,$C$5)</f>
        <v>#REF!</v>
      </c>
      <c r="AGP16" s="64" t="e">
        <f>SUMIFS(#REF!,#REF!,$C$5)</f>
        <v>#REF!</v>
      </c>
      <c r="AGQ16" s="64" t="e">
        <f>SUMIFS(#REF!,#REF!,$C$5)</f>
        <v>#REF!</v>
      </c>
      <c r="AGR16" s="64" t="e">
        <f>SUMIFS(#REF!,#REF!,$C$5)</f>
        <v>#REF!</v>
      </c>
      <c r="AGS16" s="64" t="e">
        <f>SUMIFS(#REF!,#REF!,$C$5)</f>
        <v>#REF!</v>
      </c>
      <c r="AGT16" s="64" t="e">
        <f>SUMIFS(#REF!,#REF!,$C$5)</f>
        <v>#REF!</v>
      </c>
      <c r="AGU16" s="64" t="e">
        <f>SUMIFS(#REF!,#REF!,$C$5)</f>
        <v>#REF!</v>
      </c>
      <c r="AGV16" s="64" t="e">
        <f>SUMIFS(#REF!,#REF!,$C$5)</f>
        <v>#REF!</v>
      </c>
      <c r="AGW16" s="64" t="e">
        <f>SUMIFS(#REF!,#REF!,$C$5)</f>
        <v>#REF!</v>
      </c>
      <c r="AGX16" s="64" t="e">
        <f>SUMIFS(#REF!,#REF!,$C$5)</f>
        <v>#REF!</v>
      </c>
      <c r="AGY16" s="64" t="e">
        <f>SUMIFS(#REF!,#REF!,$C$5)</f>
        <v>#REF!</v>
      </c>
      <c r="AGZ16" s="64" t="e">
        <f>SUMIFS(#REF!,#REF!,$C$5)</f>
        <v>#REF!</v>
      </c>
      <c r="AHA16" s="64" t="e">
        <f>SUMIFS(#REF!,#REF!,$C$5)</f>
        <v>#REF!</v>
      </c>
      <c r="AHB16" s="64" t="e">
        <f>SUMIFS(#REF!,#REF!,$C$5)</f>
        <v>#REF!</v>
      </c>
      <c r="AHC16" s="64" t="e">
        <f>SUMIFS(#REF!,#REF!,$C$5)</f>
        <v>#REF!</v>
      </c>
      <c r="AHD16" s="64" t="e">
        <f>SUMIFS(#REF!,#REF!,$C$5)</f>
        <v>#REF!</v>
      </c>
      <c r="AHE16" s="64" t="e">
        <f>SUMIFS(#REF!,#REF!,$C$5)</f>
        <v>#REF!</v>
      </c>
      <c r="AHF16" s="64" t="e">
        <f>SUMIFS(#REF!,#REF!,$C$5)</f>
        <v>#REF!</v>
      </c>
      <c r="AHG16" s="64" t="e">
        <f>SUMIFS(#REF!,#REF!,$C$5)</f>
        <v>#REF!</v>
      </c>
      <c r="AHH16" s="64" t="e">
        <f>SUMIFS(#REF!,#REF!,$C$5)</f>
        <v>#REF!</v>
      </c>
      <c r="AHI16" s="64" t="e">
        <f>SUMIFS(#REF!,#REF!,$C$5)</f>
        <v>#REF!</v>
      </c>
      <c r="AHJ16" s="64" t="e">
        <f>SUMIFS(#REF!,#REF!,$C$5)</f>
        <v>#REF!</v>
      </c>
      <c r="AHK16" s="64" t="e">
        <f>SUMIFS(#REF!,#REF!,$C$5)</f>
        <v>#REF!</v>
      </c>
      <c r="AHL16" s="64" t="e">
        <f>SUMIFS(#REF!,#REF!,$C$5)</f>
        <v>#REF!</v>
      </c>
      <c r="AHM16" s="64" t="e">
        <f>SUMIFS(#REF!,#REF!,$C$5)</f>
        <v>#REF!</v>
      </c>
      <c r="AHN16" s="64" t="e">
        <f>SUMIFS(#REF!,#REF!,$C$5)</f>
        <v>#REF!</v>
      </c>
      <c r="AHO16" s="64" t="e">
        <f>SUMIFS(#REF!,#REF!,$C$5)</f>
        <v>#REF!</v>
      </c>
      <c r="AHP16" s="64" t="e">
        <f>SUMIFS(#REF!,#REF!,$C$5)</f>
        <v>#REF!</v>
      </c>
      <c r="AHQ16" s="64" t="e">
        <f>SUMIFS(#REF!,#REF!,$C$5)</f>
        <v>#REF!</v>
      </c>
      <c r="AHR16" s="64" t="e">
        <f>SUMIFS(#REF!,#REF!,$C$5)</f>
        <v>#REF!</v>
      </c>
      <c r="AHS16" s="64" t="e">
        <f>SUMIFS(#REF!,#REF!,$C$5)</f>
        <v>#REF!</v>
      </c>
      <c r="AHT16" s="64" t="e">
        <f>SUMIFS(#REF!,#REF!,$C$5)</f>
        <v>#REF!</v>
      </c>
      <c r="AHU16" s="64" t="e">
        <f>SUMIFS(#REF!,#REF!,$C$5)</f>
        <v>#REF!</v>
      </c>
      <c r="AHV16" s="64" t="e">
        <f>SUMIFS(#REF!,#REF!,$C$5)</f>
        <v>#REF!</v>
      </c>
      <c r="AHW16" s="64" t="e">
        <f>SUMIFS(#REF!,#REF!,$C$5)</f>
        <v>#REF!</v>
      </c>
      <c r="AHX16" s="64" t="e">
        <f>SUMIFS(#REF!,#REF!,$C$5)</f>
        <v>#REF!</v>
      </c>
      <c r="AHY16" s="64" t="e">
        <f>SUMIFS(#REF!,#REF!,$C$5)</f>
        <v>#REF!</v>
      </c>
      <c r="AHZ16" s="64" t="e">
        <f>SUMIFS(#REF!,#REF!,$C$5)</f>
        <v>#REF!</v>
      </c>
      <c r="AIA16" s="64" t="e">
        <f>SUMIFS(#REF!,#REF!,$C$5)</f>
        <v>#REF!</v>
      </c>
      <c r="AIB16" s="64" t="e">
        <f>SUMIFS(#REF!,#REF!,$C$5)</f>
        <v>#REF!</v>
      </c>
      <c r="AIC16" s="64" t="e">
        <f>SUMIFS(#REF!,#REF!,$C$5)</f>
        <v>#REF!</v>
      </c>
      <c r="AID16" s="64" t="e">
        <f>SUMIFS(#REF!,#REF!,$C$5)</f>
        <v>#REF!</v>
      </c>
      <c r="AIE16" s="64" t="e">
        <f>SUMIFS(#REF!,#REF!,$C$5)</f>
        <v>#REF!</v>
      </c>
      <c r="AIF16" s="64" t="e">
        <f>SUMIFS(#REF!,#REF!,$C$5)</f>
        <v>#REF!</v>
      </c>
      <c r="AIG16" s="64" t="e">
        <f>SUMIFS(#REF!,#REF!,$C$5)</f>
        <v>#REF!</v>
      </c>
      <c r="AIH16" s="64" t="e">
        <f>SUMIFS(#REF!,#REF!,$C$5)</f>
        <v>#REF!</v>
      </c>
      <c r="AII16" s="64" t="e">
        <f>SUMIFS(#REF!,#REF!,$C$5)</f>
        <v>#REF!</v>
      </c>
      <c r="AIJ16" s="64" t="e">
        <f>SUMIFS(#REF!,#REF!,$C$5)</f>
        <v>#REF!</v>
      </c>
      <c r="AIK16" s="64" t="e">
        <f>SUMIFS(#REF!,#REF!,$C$5)</f>
        <v>#REF!</v>
      </c>
      <c r="AIL16" s="64" t="e">
        <f>SUMIFS(#REF!,#REF!,$C$5)</f>
        <v>#REF!</v>
      </c>
      <c r="AIM16" s="64" t="e">
        <f>SUMIFS(#REF!,#REF!,$C$5)</f>
        <v>#REF!</v>
      </c>
      <c r="AIN16" s="64" t="e">
        <f>SUMIFS(#REF!,#REF!,$C$5)</f>
        <v>#REF!</v>
      </c>
      <c r="AIO16" s="64" t="e">
        <f>SUMIFS(#REF!,#REF!,$C$5)</f>
        <v>#REF!</v>
      </c>
      <c r="AIP16" s="64" t="e">
        <f>SUMIFS(#REF!,#REF!,$C$5)</f>
        <v>#REF!</v>
      </c>
      <c r="AIQ16" s="64" t="e">
        <f>SUMIFS(#REF!,#REF!,$C$5)</f>
        <v>#REF!</v>
      </c>
      <c r="AIR16" s="64" t="e">
        <f>SUMIFS(#REF!,#REF!,$C$5)</f>
        <v>#REF!</v>
      </c>
      <c r="AIS16" s="64" t="e">
        <f>SUMIFS(#REF!,#REF!,$C$5)</f>
        <v>#REF!</v>
      </c>
      <c r="AIT16" s="64" t="e">
        <f>SUMIFS(#REF!,#REF!,$C$5)</f>
        <v>#REF!</v>
      </c>
      <c r="AIU16" s="64" t="e">
        <f>SUMIFS(#REF!,#REF!,$C$5)</f>
        <v>#REF!</v>
      </c>
      <c r="AIV16" s="64" t="e">
        <f>SUMIFS(#REF!,#REF!,$C$5)</f>
        <v>#REF!</v>
      </c>
      <c r="AIW16" s="64" t="e">
        <f>SUMIFS(#REF!,#REF!,$C$5)</f>
        <v>#REF!</v>
      </c>
      <c r="AIX16" s="64" t="e">
        <f>SUMIFS(#REF!,#REF!,$C$5)</f>
        <v>#REF!</v>
      </c>
      <c r="AIY16" s="64" t="e">
        <f>SUMIFS(#REF!,#REF!,$C$5)</f>
        <v>#REF!</v>
      </c>
      <c r="AIZ16" s="64" t="e">
        <f>SUMIFS(#REF!,#REF!,$C$5)</f>
        <v>#REF!</v>
      </c>
      <c r="AJA16" s="64" t="e">
        <f>SUMIFS(#REF!,#REF!,$C$5)</f>
        <v>#REF!</v>
      </c>
      <c r="AJB16" s="64" t="e">
        <f>SUMIFS(#REF!,#REF!,$C$5)</f>
        <v>#REF!</v>
      </c>
      <c r="AJC16" s="64" t="e">
        <f>SUMIFS(#REF!,#REF!,$C$5)</f>
        <v>#REF!</v>
      </c>
      <c r="AJD16" s="64" t="e">
        <f>SUMIFS(#REF!,#REF!,$C$5)</f>
        <v>#REF!</v>
      </c>
      <c r="AJE16" s="64" t="e">
        <f>SUMIFS(#REF!,#REF!,$C$5)</f>
        <v>#REF!</v>
      </c>
      <c r="AJF16" s="64" t="e">
        <f>SUMIFS(#REF!,#REF!,$C$5)</f>
        <v>#REF!</v>
      </c>
      <c r="AJG16" s="64" t="e">
        <f>SUMIFS(#REF!,#REF!,$C$5)</f>
        <v>#REF!</v>
      </c>
      <c r="AJH16" s="64" t="e">
        <f>SUMIFS(#REF!,#REF!,$C$5)</f>
        <v>#REF!</v>
      </c>
      <c r="AJI16" s="64" t="e">
        <f>SUMIFS(#REF!,#REF!,$C$5)</f>
        <v>#REF!</v>
      </c>
      <c r="AJJ16" s="64" t="e">
        <f>SUMIFS(#REF!,#REF!,$C$5)</f>
        <v>#REF!</v>
      </c>
      <c r="AJK16" s="64" t="e">
        <f>SUMIFS(#REF!,#REF!,$C$5)</f>
        <v>#REF!</v>
      </c>
      <c r="AJL16" s="64" t="e">
        <f>SUMIFS(#REF!,#REF!,$C$5)</f>
        <v>#REF!</v>
      </c>
      <c r="AJM16" s="64" t="e">
        <f>SUMIFS(#REF!,#REF!,$C$5)</f>
        <v>#REF!</v>
      </c>
      <c r="AJN16" s="64" t="e">
        <f>SUMIFS(#REF!,#REF!,$C$5)</f>
        <v>#REF!</v>
      </c>
      <c r="AJO16" s="64" t="e">
        <f>SUMIFS(#REF!,#REF!,$C$5)</f>
        <v>#REF!</v>
      </c>
      <c r="AJP16" s="64" t="e">
        <f>SUMIFS(#REF!,#REF!,$C$5)</f>
        <v>#REF!</v>
      </c>
      <c r="AJQ16" s="64" t="e">
        <f>SUMIFS(#REF!,#REF!,$C$5)</f>
        <v>#REF!</v>
      </c>
      <c r="AJR16" s="64" t="e">
        <f>SUMIFS(#REF!,#REF!,$C$5)</f>
        <v>#REF!</v>
      </c>
      <c r="AJS16" s="64" t="e">
        <f>SUMIFS(#REF!,#REF!,$C$5)</f>
        <v>#REF!</v>
      </c>
      <c r="AJT16" s="64" t="e">
        <f>SUMIFS(#REF!,#REF!,$C$5)</f>
        <v>#REF!</v>
      </c>
      <c r="AJU16" s="64" t="e">
        <f>SUMIFS(#REF!,#REF!,$C$5)</f>
        <v>#REF!</v>
      </c>
      <c r="AJV16" s="64" t="e">
        <f>SUMIFS(#REF!,#REF!,$C$5)</f>
        <v>#REF!</v>
      </c>
      <c r="AJW16" s="64" t="e">
        <f>SUMIFS(#REF!,#REF!,$C$5)</f>
        <v>#REF!</v>
      </c>
      <c r="AJX16" s="64" t="e">
        <f>SUMIFS(#REF!,#REF!,$C$5)</f>
        <v>#REF!</v>
      </c>
      <c r="AJY16" s="64" t="e">
        <f>SUMIFS(#REF!,#REF!,$C$5)</f>
        <v>#REF!</v>
      </c>
      <c r="AJZ16" s="64" t="e">
        <f>SUMIFS(#REF!,#REF!,$C$5)</f>
        <v>#REF!</v>
      </c>
      <c r="AKA16" s="64" t="e">
        <f>SUMIFS(#REF!,#REF!,$C$5)</f>
        <v>#REF!</v>
      </c>
      <c r="AKB16" s="64" t="e">
        <f>SUMIFS(#REF!,#REF!,$C$5)</f>
        <v>#REF!</v>
      </c>
      <c r="AKC16" s="64" t="e">
        <f>SUMIFS(#REF!,#REF!,$C$5)</f>
        <v>#REF!</v>
      </c>
      <c r="AKD16" s="64" t="e">
        <f>SUMIFS(#REF!,#REF!,$C$5)</f>
        <v>#REF!</v>
      </c>
      <c r="AKE16" s="64" t="e">
        <f>SUMIFS(#REF!,#REF!,$C$5)</f>
        <v>#REF!</v>
      </c>
      <c r="AKF16" s="64" t="e">
        <f>SUMIFS(#REF!,#REF!,$C$5)</f>
        <v>#REF!</v>
      </c>
      <c r="AKG16" s="64" t="e">
        <f>SUMIFS(#REF!,#REF!,$C$5)</f>
        <v>#REF!</v>
      </c>
      <c r="AKH16" s="64" t="e">
        <f>SUMIFS(#REF!,#REF!,$C$5)</f>
        <v>#REF!</v>
      </c>
      <c r="AKI16" s="64" t="e">
        <f>SUMIFS(#REF!,#REF!,$C$5)</f>
        <v>#REF!</v>
      </c>
      <c r="AKJ16" s="64" t="e">
        <f>SUMIFS(#REF!,#REF!,$C$5)</f>
        <v>#REF!</v>
      </c>
      <c r="AKK16" s="64" t="e">
        <f>SUMIFS(#REF!,#REF!,$C$5)</f>
        <v>#REF!</v>
      </c>
      <c r="AKL16" s="64" t="e">
        <f>SUMIFS(#REF!,#REF!,$C$5)</f>
        <v>#REF!</v>
      </c>
      <c r="AKM16" s="64" t="e">
        <f>SUMIFS(#REF!,#REF!,$C$5)</f>
        <v>#REF!</v>
      </c>
      <c r="AKN16" s="64" t="e">
        <f>SUMIFS(#REF!,#REF!,$C$5)</f>
        <v>#REF!</v>
      </c>
      <c r="AKO16" s="64" t="e">
        <f>SUMIFS(#REF!,#REF!,$C$5)</f>
        <v>#REF!</v>
      </c>
      <c r="AKP16" s="64" t="e">
        <f>SUMIFS(#REF!,#REF!,$C$5)</f>
        <v>#REF!</v>
      </c>
      <c r="AKQ16" s="64" t="e">
        <f>SUMIFS(#REF!,#REF!,$C$5)</f>
        <v>#REF!</v>
      </c>
      <c r="AKR16" s="64" t="e">
        <f>SUMIFS(#REF!,#REF!,$C$5)</f>
        <v>#REF!</v>
      </c>
      <c r="AKS16" s="64" t="e">
        <f>SUMIFS(#REF!,#REF!,$C$5)</f>
        <v>#REF!</v>
      </c>
      <c r="AKT16" s="64" t="e">
        <f>SUMIFS(#REF!,#REF!,$C$5)</f>
        <v>#REF!</v>
      </c>
      <c r="AKU16" s="64" t="e">
        <f>SUMIFS(#REF!,#REF!,$C$5)</f>
        <v>#REF!</v>
      </c>
      <c r="AKV16" s="64" t="e">
        <f>SUMIFS(#REF!,#REF!,$C$5)</f>
        <v>#REF!</v>
      </c>
      <c r="AKW16" s="64" t="e">
        <f>SUMIFS(#REF!,#REF!,$C$5)</f>
        <v>#REF!</v>
      </c>
      <c r="AKX16" s="64" t="e">
        <f>SUMIFS(#REF!,#REF!,$C$5)</f>
        <v>#REF!</v>
      </c>
      <c r="AKY16" s="64" t="e">
        <f>SUMIFS(#REF!,#REF!,$C$5)</f>
        <v>#REF!</v>
      </c>
      <c r="AKZ16" s="64" t="e">
        <f>SUMIFS(#REF!,#REF!,$C$5)</f>
        <v>#REF!</v>
      </c>
      <c r="ALA16" s="64" t="e">
        <f>SUMIFS(#REF!,#REF!,$C$5)</f>
        <v>#REF!</v>
      </c>
      <c r="ALB16" s="64" t="e">
        <f>SUMIFS(#REF!,#REF!,$C$5)</f>
        <v>#REF!</v>
      </c>
      <c r="ALC16" s="64" t="e">
        <f>SUMIFS(#REF!,#REF!,$C$5)</f>
        <v>#REF!</v>
      </c>
      <c r="ALD16" s="64" t="e">
        <f>SUMIFS(#REF!,#REF!,$C$5)</f>
        <v>#REF!</v>
      </c>
      <c r="ALE16" s="64" t="e">
        <f>SUMIFS(#REF!,#REF!,$C$5)</f>
        <v>#REF!</v>
      </c>
      <c r="ALF16" s="64" t="e">
        <f>SUMIFS(#REF!,#REF!,$C$5)</f>
        <v>#REF!</v>
      </c>
      <c r="ALG16" s="64" t="e">
        <f>SUMIFS(#REF!,#REF!,$C$5)</f>
        <v>#REF!</v>
      </c>
      <c r="ALH16" s="64" t="e">
        <f>SUMIFS(#REF!,#REF!,$C$5)</f>
        <v>#REF!</v>
      </c>
      <c r="ALI16" s="64" t="e">
        <f>SUMIFS(#REF!,#REF!,$C$5)</f>
        <v>#REF!</v>
      </c>
      <c r="ALJ16" s="64" t="e">
        <f>SUMIFS(#REF!,#REF!,$C$5)</f>
        <v>#REF!</v>
      </c>
      <c r="ALK16" s="64" t="e">
        <f>SUMIFS(#REF!,#REF!,$C$5)</f>
        <v>#REF!</v>
      </c>
      <c r="ALL16" s="64" t="e">
        <f>SUMIFS(#REF!,#REF!,$C$5)</f>
        <v>#REF!</v>
      </c>
      <c r="ALM16" s="64" t="e">
        <f>SUMIFS(#REF!,#REF!,$C$5)</f>
        <v>#REF!</v>
      </c>
      <c r="ALN16" s="64" t="e">
        <f>SUMIFS(#REF!,#REF!,$C$5)</f>
        <v>#REF!</v>
      </c>
      <c r="ALO16" s="64" t="e">
        <f>SUMIFS(#REF!,#REF!,$C$5)</f>
        <v>#REF!</v>
      </c>
      <c r="ALP16" s="64" t="e">
        <f>SUMIFS(#REF!,#REF!,$C$5)</f>
        <v>#REF!</v>
      </c>
      <c r="ALQ16" s="64" t="e">
        <f>SUMIFS(#REF!,#REF!,$C$5)</f>
        <v>#REF!</v>
      </c>
      <c r="ALR16" s="64" t="e">
        <f>SUMIFS(#REF!,#REF!,$C$5)</f>
        <v>#REF!</v>
      </c>
      <c r="ALS16" s="64" t="e">
        <f>SUMIFS(#REF!,#REF!,$C$5)</f>
        <v>#REF!</v>
      </c>
      <c r="ALT16" s="64" t="e">
        <f>SUMIFS(#REF!,#REF!,$C$5)</f>
        <v>#REF!</v>
      </c>
      <c r="ALU16" s="64" t="e">
        <f>SUMIFS(#REF!,#REF!,$C$5)</f>
        <v>#REF!</v>
      </c>
      <c r="ALV16" s="64" t="e">
        <f>SUMIFS(#REF!,#REF!,$C$5)</f>
        <v>#REF!</v>
      </c>
      <c r="ALW16" s="64" t="e">
        <f>SUMIFS(#REF!,#REF!,$C$5)</f>
        <v>#REF!</v>
      </c>
      <c r="ALX16" s="64" t="e">
        <f>SUMIFS(#REF!,#REF!,$C$5)</f>
        <v>#REF!</v>
      </c>
      <c r="ALY16" s="64" t="e">
        <f>SUMIFS(#REF!,#REF!,$C$5)</f>
        <v>#REF!</v>
      </c>
      <c r="ALZ16" s="64" t="e">
        <f>SUMIFS(#REF!,#REF!,$C$5)</f>
        <v>#REF!</v>
      </c>
      <c r="AMA16" s="64" t="e">
        <f>SUMIFS(#REF!,#REF!,$C$5)</f>
        <v>#REF!</v>
      </c>
      <c r="AMB16" s="64" t="e">
        <f>SUMIFS(#REF!,#REF!,$C$5)</f>
        <v>#REF!</v>
      </c>
      <c r="AMC16" s="64" t="e">
        <f>SUMIFS(#REF!,#REF!,$C$5)</f>
        <v>#REF!</v>
      </c>
      <c r="AMD16" s="64" t="e">
        <f>SUMIFS(#REF!,#REF!,$C$5)</f>
        <v>#REF!</v>
      </c>
      <c r="AME16" s="64" t="e">
        <f>SUMIFS(#REF!,#REF!,$C$5)</f>
        <v>#REF!</v>
      </c>
      <c r="AMF16" s="64" t="e">
        <f>SUMIFS(#REF!,#REF!,$C$5)</f>
        <v>#REF!</v>
      </c>
      <c r="AMG16" s="64" t="e">
        <f>SUMIFS(#REF!,#REF!,$C$5)</f>
        <v>#REF!</v>
      </c>
      <c r="AMH16" s="64" t="e">
        <f>SUMIFS(#REF!,#REF!,$C$5)</f>
        <v>#REF!</v>
      </c>
      <c r="AMI16" s="64" t="e">
        <f>SUMIFS(#REF!,#REF!,$C$5)</f>
        <v>#REF!</v>
      </c>
      <c r="AMJ16" s="64" t="e">
        <f>SUMIFS(#REF!,#REF!,$C$5)</f>
        <v>#REF!</v>
      </c>
      <c r="AMK16" s="64" t="e">
        <f>SUMIFS(#REF!,#REF!,$C$5)</f>
        <v>#REF!</v>
      </c>
      <c r="AML16" s="64" t="e">
        <f>SUMIFS(#REF!,#REF!,$C$5)</f>
        <v>#REF!</v>
      </c>
      <c r="AMM16" s="64" t="e">
        <f>SUMIFS(#REF!,#REF!,$C$5)</f>
        <v>#REF!</v>
      </c>
      <c r="AMN16" s="64" t="e">
        <f>SUMIFS(#REF!,#REF!,$C$5)</f>
        <v>#REF!</v>
      </c>
      <c r="AMO16" s="64" t="e">
        <f>SUMIFS(#REF!,#REF!,$C$5)</f>
        <v>#REF!</v>
      </c>
      <c r="AMP16" s="64" t="e">
        <f>SUMIFS(#REF!,#REF!,$C$5)</f>
        <v>#REF!</v>
      </c>
      <c r="AMQ16" s="64" t="e">
        <f>SUMIFS(#REF!,#REF!,$C$5)</f>
        <v>#REF!</v>
      </c>
      <c r="AMR16" s="64" t="e">
        <f>SUMIFS(#REF!,#REF!,$C$5)</f>
        <v>#REF!</v>
      </c>
      <c r="AMS16" s="64" t="e">
        <f>SUMIFS(#REF!,#REF!,$C$5)</f>
        <v>#REF!</v>
      </c>
      <c r="AMT16" s="64" t="e">
        <f>SUMIFS(#REF!,#REF!,$C$5)</f>
        <v>#REF!</v>
      </c>
      <c r="AMU16" s="64" t="e">
        <f>SUMIFS(#REF!,#REF!,$C$5)</f>
        <v>#REF!</v>
      </c>
      <c r="AMV16" s="64" t="e">
        <f>SUMIFS(#REF!,#REF!,$C$5)</f>
        <v>#REF!</v>
      </c>
      <c r="AMW16" s="64" t="e">
        <f>SUMIFS(#REF!,#REF!,$C$5)</f>
        <v>#REF!</v>
      </c>
      <c r="AMX16" s="64" t="e">
        <f>SUMIFS(#REF!,#REF!,$C$5)</f>
        <v>#REF!</v>
      </c>
      <c r="AMY16" s="64" t="e">
        <f>SUMIFS(#REF!,#REF!,$C$5)</f>
        <v>#REF!</v>
      </c>
      <c r="AMZ16" s="64" t="e">
        <f>SUMIFS(#REF!,#REF!,$C$5)</f>
        <v>#REF!</v>
      </c>
      <c r="ANA16" s="64" t="e">
        <f>SUMIFS(#REF!,#REF!,$C$5)</f>
        <v>#REF!</v>
      </c>
      <c r="ANB16" s="64" t="e">
        <f>SUMIFS(#REF!,#REF!,$C$5)</f>
        <v>#REF!</v>
      </c>
      <c r="ANC16" s="64" t="e">
        <f>SUMIFS(#REF!,#REF!,$C$5)</f>
        <v>#REF!</v>
      </c>
      <c r="AND16" s="64" t="e">
        <f>SUMIFS(#REF!,#REF!,$C$5)</f>
        <v>#REF!</v>
      </c>
      <c r="ANE16" s="64" t="e">
        <f>SUMIFS(#REF!,#REF!,$C$5)</f>
        <v>#REF!</v>
      </c>
      <c r="ANF16" s="64" t="e">
        <f>SUMIFS(#REF!,#REF!,$C$5)</f>
        <v>#REF!</v>
      </c>
      <c r="ANG16" s="64" t="e">
        <f>SUMIFS(#REF!,#REF!,$C$5)</f>
        <v>#REF!</v>
      </c>
      <c r="ANH16" s="64" t="e">
        <f>SUMIFS(#REF!,#REF!,$C$5)</f>
        <v>#REF!</v>
      </c>
      <c r="ANI16" s="64" t="e">
        <f>SUMIFS(#REF!,#REF!,$C$5)</f>
        <v>#REF!</v>
      </c>
      <c r="ANJ16" s="64" t="e">
        <f>SUMIFS(#REF!,#REF!,$C$5)</f>
        <v>#REF!</v>
      </c>
      <c r="ANK16" s="64" t="e">
        <f>SUMIFS(#REF!,#REF!,$C$5)</f>
        <v>#REF!</v>
      </c>
      <c r="ANL16" s="64" t="e">
        <f>SUMIFS(#REF!,#REF!,$C$5)</f>
        <v>#REF!</v>
      </c>
      <c r="ANM16" s="64" t="e">
        <f>SUMIFS(#REF!,#REF!,$C$5)</f>
        <v>#REF!</v>
      </c>
      <c r="ANN16" s="64" t="e">
        <f>SUMIFS(#REF!,#REF!,$C$5)</f>
        <v>#REF!</v>
      </c>
      <c r="ANO16" s="64" t="e">
        <f>SUMIFS(#REF!,#REF!,$C$5)</f>
        <v>#REF!</v>
      </c>
      <c r="ANP16" s="64" t="e">
        <f>SUMIFS(#REF!,#REF!,$C$5)</f>
        <v>#REF!</v>
      </c>
      <c r="ANQ16" s="64" t="e">
        <f>SUMIFS(#REF!,#REF!,$C$5)</f>
        <v>#REF!</v>
      </c>
      <c r="ANR16" s="64" t="e">
        <f>SUMIFS(#REF!,#REF!,$C$5)</f>
        <v>#REF!</v>
      </c>
      <c r="ANS16" s="64" t="e">
        <f>SUMIFS(#REF!,#REF!,$C$5)</f>
        <v>#REF!</v>
      </c>
      <c r="ANT16" s="64" t="e">
        <f>SUMIFS(#REF!,#REF!,$C$5)</f>
        <v>#REF!</v>
      </c>
      <c r="ANU16" s="64" t="e">
        <f>SUMIFS(#REF!,#REF!,$C$5)</f>
        <v>#REF!</v>
      </c>
      <c r="ANV16" s="64" t="e">
        <f>SUMIFS(#REF!,#REF!,$C$5)</f>
        <v>#REF!</v>
      </c>
      <c r="ANW16" s="64" t="e">
        <f>SUMIFS(#REF!,#REF!,$C$5)</f>
        <v>#REF!</v>
      </c>
      <c r="ANX16" s="64" t="e">
        <f>SUMIFS(#REF!,#REF!,$C$5)</f>
        <v>#REF!</v>
      </c>
      <c r="ANY16" s="64" t="e">
        <f>SUMIFS(#REF!,#REF!,$C$5)</f>
        <v>#REF!</v>
      </c>
      <c r="ANZ16" s="64" t="e">
        <f>SUMIFS(#REF!,#REF!,$C$5)</f>
        <v>#REF!</v>
      </c>
      <c r="AOA16" s="64" t="e">
        <f>SUMIFS(#REF!,#REF!,$C$5)</f>
        <v>#REF!</v>
      </c>
      <c r="AOB16" s="64" t="e">
        <f>SUMIFS(#REF!,#REF!,$C$5)</f>
        <v>#REF!</v>
      </c>
      <c r="AOC16" s="64" t="e">
        <f>SUMIFS(#REF!,#REF!,$C$5)</f>
        <v>#REF!</v>
      </c>
      <c r="AOD16" s="64" t="e">
        <f>SUMIFS(#REF!,#REF!,$C$5)</f>
        <v>#REF!</v>
      </c>
      <c r="AOE16" s="64" t="e">
        <f>SUMIFS(#REF!,#REF!,$C$5)</f>
        <v>#REF!</v>
      </c>
      <c r="AOF16" s="64" t="e">
        <f>SUMIFS(#REF!,#REF!,$C$5)</f>
        <v>#REF!</v>
      </c>
      <c r="AOG16" s="64" t="e">
        <f>SUMIFS(#REF!,#REF!,$C$5)</f>
        <v>#REF!</v>
      </c>
      <c r="AOH16" s="64" t="e">
        <f>SUMIFS(#REF!,#REF!,$C$5)</f>
        <v>#REF!</v>
      </c>
      <c r="AOI16" s="64" t="e">
        <f>SUMIFS(#REF!,#REF!,$C$5)</f>
        <v>#REF!</v>
      </c>
      <c r="AOJ16" s="64" t="e">
        <f>SUMIFS(#REF!,#REF!,$C$5)</f>
        <v>#REF!</v>
      </c>
      <c r="AOK16" s="64" t="e">
        <f>SUMIFS(#REF!,#REF!,$C$5)</f>
        <v>#REF!</v>
      </c>
      <c r="AOL16" s="64" t="e">
        <f>SUMIFS(#REF!,#REF!,$C$5)</f>
        <v>#REF!</v>
      </c>
      <c r="AOM16" s="64" t="e">
        <f>SUMIFS(#REF!,#REF!,$C$5)</f>
        <v>#REF!</v>
      </c>
      <c r="AON16" s="64" t="e">
        <f>SUMIFS(#REF!,#REF!,$C$5)</f>
        <v>#REF!</v>
      </c>
      <c r="AOO16" s="64" t="e">
        <f>SUMIFS(#REF!,#REF!,$C$5)</f>
        <v>#REF!</v>
      </c>
      <c r="AOP16" s="64" t="e">
        <f>SUMIFS(#REF!,#REF!,$C$5)</f>
        <v>#REF!</v>
      </c>
      <c r="AOQ16" s="64" t="e">
        <f>SUMIFS(#REF!,#REF!,$C$5)</f>
        <v>#REF!</v>
      </c>
      <c r="AOR16" s="64" t="e">
        <f>SUMIFS(#REF!,#REF!,$C$5)</f>
        <v>#REF!</v>
      </c>
      <c r="AOS16" s="64" t="e">
        <f>SUMIFS(#REF!,#REF!,$C$5)</f>
        <v>#REF!</v>
      </c>
      <c r="AOT16" s="64" t="e">
        <f>SUMIFS(#REF!,#REF!,$C$5)</f>
        <v>#REF!</v>
      </c>
      <c r="AOU16" s="64" t="e">
        <f>SUMIFS(#REF!,#REF!,$C$5)</f>
        <v>#REF!</v>
      </c>
      <c r="AOV16" s="64" t="e">
        <f>SUMIFS(#REF!,#REF!,$C$5)</f>
        <v>#REF!</v>
      </c>
      <c r="AOW16" s="64" t="e">
        <f>SUMIFS(#REF!,#REF!,$C$5)</f>
        <v>#REF!</v>
      </c>
      <c r="AOX16" s="64" t="e">
        <f>SUMIFS(#REF!,#REF!,$C$5)</f>
        <v>#REF!</v>
      </c>
      <c r="AOY16" s="64" t="e">
        <f>SUMIFS(#REF!,#REF!,$C$5)</f>
        <v>#REF!</v>
      </c>
      <c r="AOZ16" s="64" t="e">
        <f>SUMIFS(#REF!,#REF!,$C$5)</f>
        <v>#REF!</v>
      </c>
      <c r="APA16" s="64" t="e">
        <f>SUMIFS(#REF!,#REF!,$C$5)</f>
        <v>#REF!</v>
      </c>
      <c r="APB16" s="64" t="e">
        <f>SUMIFS(#REF!,#REF!,$C$5)</f>
        <v>#REF!</v>
      </c>
      <c r="APC16" s="64" t="e">
        <f>SUMIFS(#REF!,#REF!,$C$5)</f>
        <v>#REF!</v>
      </c>
      <c r="APD16" s="64" t="e">
        <f>SUMIFS(#REF!,#REF!,$C$5)</f>
        <v>#REF!</v>
      </c>
      <c r="APE16" s="64" t="e">
        <f>SUMIFS(#REF!,#REF!,$C$5)</f>
        <v>#REF!</v>
      </c>
      <c r="APF16" s="64" t="e">
        <f>SUMIFS(#REF!,#REF!,$C$5)</f>
        <v>#REF!</v>
      </c>
      <c r="APG16" s="64" t="e">
        <f>SUMIFS(#REF!,#REF!,$C$5)</f>
        <v>#REF!</v>
      </c>
      <c r="APH16" s="64" t="e">
        <f>SUMIFS(#REF!,#REF!,$C$5)</f>
        <v>#REF!</v>
      </c>
      <c r="API16" s="64" t="e">
        <f>SUMIFS(#REF!,#REF!,$C$5)</f>
        <v>#REF!</v>
      </c>
      <c r="APJ16" s="64" t="e">
        <f>SUMIFS(#REF!,#REF!,$C$5)</f>
        <v>#REF!</v>
      </c>
      <c r="APK16" s="64" t="e">
        <f>SUMIFS(#REF!,#REF!,$C$5)</f>
        <v>#REF!</v>
      </c>
      <c r="APL16" s="64" t="e">
        <f>SUMIFS(#REF!,#REF!,$C$5)</f>
        <v>#REF!</v>
      </c>
      <c r="APM16" s="64" t="e">
        <f>SUMIFS(#REF!,#REF!,$C$5)</f>
        <v>#REF!</v>
      </c>
      <c r="APN16" s="64" t="e">
        <f>SUMIFS(#REF!,#REF!,$C$5)</f>
        <v>#REF!</v>
      </c>
      <c r="APO16" s="64" t="e">
        <f>SUMIFS(#REF!,#REF!,$C$5)</f>
        <v>#REF!</v>
      </c>
      <c r="APP16" s="64" t="e">
        <f>SUMIFS(#REF!,#REF!,$C$5)</f>
        <v>#REF!</v>
      </c>
      <c r="APQ16" s="64" t="e">
        <f>SUMIFS(#REF!,#REF!,$C$5)</f>
        <v>#REF!</v>
      </c>
      <c r="APR16" s="64" t="e">
        <f>SUMIFS(#REF!,#REF!,$C$5)</f>
        <v>#REF!</v>
      </c>
      <c r="APS16" s="64" t="e">
        <f>SUMIFS(#REF!,#REF!,$C$5)</f>
        <v>#REF!</v>
      </c>
      <c r="APT16" s="64" t="e">
        <f>SUMIFS(#REF!,#REF!,$C$5)</f>
        <v>#REF!</v>
      </c>
      <c r="APU16" s="64" t="e">
        <f>SUMIFS(#REF!,#REF!,$C$5)</f>
        <v>#REF!</v>
      </c>
      <c r="APV16" s="64" t="e">
        <f>SUMIFS(#REF!,#REF!,$C$5)</f>
        <v>#REF!</v>
      </c>
      <c r="APW16" s="64" t="e">
        <f>SUMIFS(#REF!,#REF!,$C$5)</f>
        <v>#REF!</v>
      </c>
      <c r="APX16" s="64" t="e">
        <f>SUMIFS(#REF!,#REF!,$C$5)</f>
        <v>#REF!</v>
      </c>
      <c r="APY16" s="64" t="e">
        <f>SUMIFS(#REF!,#REF!,$C$5)</f>
        <v>#REF!</v>
      </c>
      <c r="APZ16" s="64" t="e">
        <f>SUMIFS(#REF!,#REF!,$C$5)</f>
        <v>#REF!</v>
      </c>
      <c r="AQA16" s="64" t="e">
        <f>SUMIFS(#REF!,#REF!,$C$5)</f>
        <v>#REF!</v>
      </c>
      <c r="AQB16" s="64" t="e">
        <f>SUMIFS(#REF!,#REF!,$C$5)</f>
        <v>#REF!</v>
      </c>
      <c r="AQC16" s="64" t="e">
        <f>SUMIFS(#REF!,#REF!,$C$5)</f>
        <v>#REF!</v>
      </c>
      <c r="AQD16" s="64" t="e">
        <f>SUMIFS(#REF!,#REF!,$C$5)</f>
        <v>#REF!</v>
      </c>
      <c r="AQE16" s="64" t="e">
        <f>SUMIFS(#REF!,#REF!,$C$5)</f>
        <v>#REF!</v>
      </c>
      <c r="AQF16" s="64" t="e">
        <f>SUMIFS(#REF!,#REF!,$C$5)</f>
        <v>#REF!</v>
      </c>
      <c r="AQG16" s="64" t="e">
        <f>SUMIFS(#REF!,#REF!,$C$5)</f>
        <v>#REF!</v>
      </c>
      <c r="AQH16" s="64" t="e">
        <f>SUMIFS(#REF!,#REF!,$C$5)</f>
        <v>#REF!</v>
      </c>
      <c r="AQI16" s="64" t="e">
        <f>SUMIFS(#REF!,#REF!,$C$5)</f>
        <v>#REF!</v>
      </c>
      <c r="AQJ16" s="64" t="e">
        <f>SUMIFS(#REF!,#REF!,$C$5)</f>
        <v>#REF!</v>
      </c>
      <c r="AQK16" s="64" t="e">
        <f>SUMIFS(#REF!,#REF!,$C$5)</f>
        <v>#REF!</v>
      </c>
      <c r="AQL16" s="64" t="e">
        <f>SUMIFS(#REF!,#REF!,$C$5)</f>
        <v>#REF!</v>
      </c>
      <c r="AQM16" s="64" t="e">
        <f>SUMIFS(#REF!,#REF!,$C$5)</f>
        <v>#REF!</v>
      </c>
      <c r="AQN16" s="64" t="e">
        <f>SUMIFS(#REF!,#REF!,$C$5)</f>
        <v>#REF!</v>
      </c>
      <c r="AQO16" s="64" t="e">
        <f>SUMIFS(#REF!,#REF!,$C$5)</f>
        <v>#REF!</v>
      </c>
      <c r="AQP16" s="64" t="e">
        <f>SUMIFS(#REF!,#REF!,$C$5)</f>
        <v>#REF!</v>
      </c>
      <c r="AQQ16" s="64" t="e">
        <f>SUMIFS(#REF!,#REF!,$C$5)</f>
        <v>#REF!</v>
      </c>
      <c r="AQR16" s="64" t="e">
        <f>SUMIFS(#REF!,#REF!,$C$5)</f>
        <v>#REF!</v>
      </c>
      <c r="AQS16" s="64" t="e">
        <f>SUMIFS(#REF!,#REF!,$C$5)</f>
        <v>#REF!</v>
      </c>
      <c r="AQT16" s="64" t="e">
        <f>SUMIFS(#REF!,#REF!,$C$5)</f>
        <v>#REF!</v>
      </c>
      <c r="AQU16" s="64" t="e">
        <f>SUMIFS(#REF!,#REF!,$C$5)</f>
        <v>#REF!</v>
      </c>
      <c r="AQV16" s="64" t="e">
        <f>SUMIFS(#REF!,#REF!,$C$5)</f>
        <v>#REF!</v>
      </c>
      <c r="AQW16" s="64" t="e">
        <f>SUMIFS(#REF!,#REF!,$C$5)</f>
        <v>#REF!</v>
      </c>
      <c r="AQX16" s="64" t="e">
        <f>SUMIFS(#REF!,#REF!,$C$5)</f>
        <v>#REF!</v>
      </c>
      <c r="AQY16" s="64" t="e">
        <f>SUMIFS(#REF!,#REF!,$C$5)</f>
        <v>#REF!</v>
      </c>
      <c r="AQZ16" s="64" t="e">
        <f>SUMIFS(#REF!,#REF!,$C$5)</f>
        <v>#REF!</v>
      </c>
      <c r="ARA16" s="64" t="e">
        <f>SUMIFS(#REF!,#REF!,$C$5)</f>
        <v>#REF!</v>
      </c>
      <c r="ARB16" s="64" t="e">
        <f>SUMIFS(#REF!,#REF!,$C$5)</f>
        <v>#REF!</v>
      </c>
      <c r="ARC16" s="64" t="e">
        <f>SUMIFS(#REF!,#REF!,$C$5)</f>
        <v>#REF!</v>
      </c>
      <c r="ARD16" s="64" t="e">
        <f>SUMIFS(#REF!,#REF!,$C$5)</f>
        <v>#REF!</v>
      </c>
      <c r="ARE16" s="64" t="e">
        <f>SUMIFS(#REF!,#REF!,$C$5)</f>
        <v>#REF!</v>
      </c>
      <c r="ARF16" s="64" t="e">
        <f>SUMIFS(#REF!,#REF!,$C$5)</f>
        <v>#REF!</v>
      </c>
      <c r="ARG16" s="64" t="e">
        <f>SUMIFS(#REF!,#REF!,$C$5)</f>
        <v>#REF!</v>
      </c>
      <c r="ARH16" s="64" t="e">
        <f>SUMIFS(#REF!,#REF!,$C$5)</f>
        <v>#REF!</v>
      </c>
      <c r="ARI16" s="64" t="e">
        <f>SUMIFS(#REF!,#REF!,$C$5)</f>
        <v>#REF!</v>
      </c>
      <c r="ARJ16" s="64" t="e">
        <f>SUMIFS(#REF!,#REF!,$C$5)</f>
        <v>#REF!</v>
      </c>
      <c r="ARK16" s="64" t="e">
        <f>SUMIFS(#REF!,#REF!,$C$5)</f>
        <v>#REF!</v>
      </c>
      <c r="ARL16" s="64" t="e">
        <f>SUMIFS(#REF!,#REF!,$C$5)</f>
        <v>#REF!</v>
      </c>
      <c r="ARM16" s="64" t="e">
        <f>SUMIFS(#REF!,#REF!,$C$5)</f>
        <v>#REF!</v>
      </c>
      <c r="ARN16" s="64" t="e">
        <f>SUMIFS(#REF!,#REF!,$C$5)</f>
        <v>#REF!</v>
      </c>
      <c r="ARO16" s="64" t="e">
        <f>SUMIFS(#REF!,#REF!,$C$5)</f>
        <v>#REF!</v>
      </c>
      <c r="ARP16" s="64" t="e">
        <f>SUMIFS(#REF!,#REF!,$C$5)</f>
        <v>#REF!</v>
      </c>
      <c r="ARQ16" s="64" t="e">
        <f>SUMIFS(#REF!,#REF!,$C$5)</f>
        <v>#REF!</v>
      </c>
      <c r="ARR16" s="64" t="e">
        <f>SUMIFS(#REF!,#REF!,$C$5)</f>
        <v>#REF!</v>
      </c>
      <c r="ARS16" s="64" t="e">
        <f>SUMIFS(#REF!,#REF!,$C$5)</f>
        <v>#REF!</v>
      </c>
      <c r="ART16" s="64" t="e">
        <f>SUMIFS(#REF!,#REF!,$C$5)</f>
        <v>#REF!</v>
      </c>
      <c r="ARU16" s="64" t="e">
        <f>SUMIFS(#REF!,#REF!,$C$5)</f>
        <v>#REF!</v>
      </c>
      <c r="ARV16" s="64" t="e">
        <f>SUMIFS(#REF!,#REF!,$C$5)</f>
        <v>#REF!</v>
      </c>
      <c r="ARW16" s="64" t="e">
        <f>SUMIFS(#REF!,#REF!,$C$5)</f>
        <v>#REF!</v>
      </c>
      <c r="ARX16" s="64" t="e">
        <f>SUMIFS(#REF!,#REF!,$C$5)</f>
        <v>#REF!</v>
      </c>
      <c r="ARY16" s="64" t="e">
        <f>SUMIFS(#REF!,#REF!,$C$5)</f>
        <v>#REF!</v>
      </c>
      <c r="ARZ16" s="64" t="e">
        <f>SUMIFS(#REF!,#REF!,$C$5)</f>
        <v>#REF!</v>
      </c>
      <c r="ASA16" s="64" t="e">
        <f>SUMIFS(#REF!,#REF!,$C$5)</f>
        <v>#REF!</v>
      </c>
      <c r="ASB16" s="64" t="e">
        <f>SUMIFS(#REF!,#REF!,$C$5)</f>
        <v>#REF!</v>
      </c>
      <c r="ASC16" s="64" t="e">
        <f>SUMIFS(#REF!,#REF!,$C$5)</f>
        <v>#REF!</v>
      </c>
      <c r="ASD16" s="64" t="e">
        <f>SUMIFS(#REF!,#REF!,$C$5)</f>
        <v>#REF!</v>
      </c>
      <c r="ASE16" s="64" t="e">
        <f>SUMIFS(#REF!,#REF!,$C$5)</f>
        <v>#REF!</v>
      </c>
      <c r="ASF16" s="64" t="e">
        <f>SUMIFS(#REF!,#REF!,$C$5)</f>
        <v>#REF!</v>
      </c>
      <c r="ASG16" s="64" t="e">
        <f>SUMIFS(#REF!,#REF!,$C$5)</f>
        <v>#REF!</v>
      </c>
      <c r="ASH16" s="64" t="e">
        <f>SUMIFS(#REF!,#REF!,$C$5)</f>
        <v>#REF!</v>
      </c>
      <c r="ASI16" s="64" t="e">
        <f>SUMIFS(#REF!,#REF!,$C$5)</f>
        <v>#REF!</v>
      </c>
      <c r="ASJ16" s="64" t="e">
        <f>SUMIFS(#REF!,#REF!,$C$5)</f>
        <v>#REF!</v>
      </c>
      <c r="ASK16" s="64" t="e">
        <f>SUMIFS(#REF!,#REF!,$C$5)</f>
        <v>#REF!</v>
      </c>
      <c r="ASL16" s="64" t="e">
        <f>SUMIFS(#REF!,#REF!,$C$5)</f>
        <v>#REF!</v>
      </c>
      <c r="ASM16" s="64" t="e">
        <f>SUMIFS(#REF!,#REF!,$C$5)</f>
        <v>#REF!</v>
      </c>
      <c r="ASN16" s="64" t="e">
        <f>SUMIFS(#REF!,#REF!,$C$5)</f>
        <v>#REF!</v>
      </c>
      <c r="ASO16" s="64" t="e">
        <f>SUMIFS(#REF!,#REF!,$C$5)</f>
        <v>#REF!</v>
      </c>
      <c r="ASP16" s="64" t="e">
        <f>SUMIFS(#REF!,#REF!,$C$5)</f>
        <v>#REF!</v>
      </c>
      <c r="ASQ16" s="64" t="e">
        <f>SUMIFS(#REF!,#REF!,$C$5)</f>
        <v>#REF!</v>
      </c>
      <c r="ASR16" s="64" t="e">
        <f>SUMIFS(#REF!,#REF!,$C$5)</f>
        <v>#REF!</v>
      </c>
      <c r="ASS16" s="64" t="e">
        <f>SUMIFS(#REF!,#REF!,$C$5)</f>
        <v>#REF!</v>
      </c>
      <c r="AST16" s="64" t="e">
        <f>SUMIFS(#REF!,#REF!,$C$5)</f>
        <v>#REF!</v>
      </c>
      <c r="ASU16" s="64" t="e">
        <f>SUMIFS(#REF!,#REF!,$C$5)</f>
        <v>#REF!</v>
      </c>
      <c r="ASV16" s="64" t="e">
        <f>SUMIFS(#REF!,#REF!,$C$5)</f>
        <v>#REF!</v>
      </c>
      <c r="ASW16" s="64" t="e">
        <f>SUMIFS(#REF!,#REF!,$C$5)</f>
        <v>#REF!</v>
      </c>
      <c r="ASX16" s="64" t="e">
        <f>SUMIFS(#REF!,#REF!,$C$5)</f>
        <v>#REF!</v>
      </c>
      <c r="ASY16" s="64" t="e">
        <f>SUMIFS(#REF!,#REF!,$C$5)</f>
        <v>#REF!</v>
      </c>
      <c r="ASZ16" s="64" t="e">
        <f>SUMIFS(#REF!,#REF!,$C$5)</f>
        <v>#REF!</v>
      </c>
      <c r="ATA16" s="64" t="e">
        <f>SUMIFS(#REF!,#REF!,$C$5)</f>
        <v>#REF!</v>
      </c>
      <c r="ATB16" s="64" t="e">
        <f>SUMIFS(#REF!,#REF!,$C$5)</f>
        <v>#REF!</v>
      </c>
      <c r="ATC16" s="64" t="e">
        <f>SUMIFS(#REF!,#REF!,$C$5)</f>
        <v>#REF!</v>
      </c>
      <c r="ATD16" s="64" t="e">
        <f>SUMIFS(#REF!,#REF!,$C$5)</f>
        <v>#REF!</v>
      </c>
      <c r="ATE16" s="64" t="e">
        <f>SUMIFS(#REF!,#REF!,$C$5)</f>
        <v>#REF!</v>
      </c>
      <c r="ATF16" s="64" t="e">
        <f>SUMIFS(#REF!,#REF!,$C$5)</f>
        <v>#REF!</v>
      </c>
      <c r="ATG16" s="64" t="e">
        <f>SUMIFS(#REF!,#REF!,$C$5)</f>
        <v>#REF!</v>
      </c>
      <c r="ATH16" s="64" t="e">
        <f>SUMIFS(#REF!,#REF!,$C$5)</f>
        <v>#REF!</v>
      </c>
      <c r="ATI16" s="64" t="e">
        <f>SUMIFS(#REF!,#REF!,$C$5)</f>
        <v>#REF!</v>
      </c>
      <c r="ATJ16" s="64" t="e">
        <f>SUMIFS(#REF!,#REF!,$C$5)</f>
        <v>#REF!</v>
      </c>
      <c r="ATK16" s="64" t="e">
        <f>SUMIFS(#REF!,#REF!,$C$5)</f>
        <v>#REF!</v>
      </c>
      <c r="ATL16" s="64" t="e">
        <f>SUMIFS(#REF!,#REF!,$C$5)</f>
        <v>#REF!</v>
      </c>
      <c r="ATM16" s="65" t="e">
        <f>SUMIFS(#REF!,#REF!,$C$5)</f>
        <v>#REF!</v>
      </c>
    </row>
    <row r="17" spans="1:1209" ht="15.75" thickBot="1" x14ac:dyDescent="0.3">
      <c r="G17" s="66"/>
      <c r="H17" s="67" t="s">
        <v>212</v>
      </c>
      <c r="I17" s="67">
        <f>C8</f>
        <v>2041</v>
      </c>
      <c r="J17" s="67" t="e">
        <f>SUMIFS(#REF!,#REF!,$C$5)</f>
        <v>#REF!</v>
      </c>
      <c r="K17" s="67" t="e">
        <f>SUMIFS(#REF!,#REF!,$C$5)</f>
        <v>#REF!</v>
      </c>
      <c r="L17" s="67" t="e">
        <f>SUMIFS(#REF!,#REF!,$C$5)</f>
        <v>#REF!</v>
      </c>
      <c r="M17" s="67" t="e">
        <f>SUMIFS(#REF!,#REF!,$C$5)</f>
        <v>#REF!</v>
      </c>
      <c r="N17" s="67" t="e">
        <f>SUMIFS(#REF!,#REF!,$C$5)</f>
        <v>#REF!</v>
      </c>
      <c r="O17" s="67" t="e">
        <f>SUMIFS(#REF!,#REF!,$C$5)</f>
        <v>#REF!</v>
      </c>
      <c r="P17" s="67" t="e">
        <f>SUMIFS(#REF!,#REF!,$C$5)</f>
        <v>#REF!</v>
      </c>
      <c r="Q17" s="67" t="e">
        <f>SUMIFS(#REF!,#REF!,$C$5)</f>
        <v>#REF!</v>
      </c>
      <c r="R17" s="67" t="e">
        <f>SUMIFS(#REF!,#REF!,$C$5)</f>
        <v>#REF!</v>
      </c>
      <c r="S17" s="67" t="e">
        <f>SUMIFS(#REF!,#REF!,$C$5)</f>
        <v>#REF!</v>
      </c>
      <c r="T17" s="67" t="e">
        <f>SUMIFS(#REF!,#REF!,$C$5)</f>
        <v>#REF!</v>
      </c>
      <c r="U17" s="67" t="e">
        <f>SUMIFS(#REF!,#REF!,$C$5)</f>
        <v>#REF!</v>
      </c>
      <c r="V17" s="67" t="e">
        <f>SUMIFS(#REF!,#REF!,$C$5)</f>
        <v>#REF!</v>
      </c>
      <c r="W17" s="67" t="e">
        <f>SUMIFS(#REF!,#REF!,$C$5)</f>
        <v>#REF!</v>
      </c>
      <c r="X17" s="67" t="e">
        <f>SUMIFS(#REF!,#REF!,$C$5)</f>
        <v>#REF!</v>
      </c>
      <c r="Y17" s="67" t="e">
        <f>SUMIFS(#REF!,#REF!,$C$5)</f>
        <v>#REF!</v>
      </c>
      <c r="Z17" s="67" t="e">
        <f>SUMIFS(#REF!,#REF!,$C$5)</f>
        <v>#REF!</v>
      </c>
      <c r="AA17" s="67" t="e">
        <f>SUMIFS(#REF!,#REF!,$C$5)</f>
        <v>#REF!</v>
      </c>
      <c r="AB17" s="67" t="e">
        <f>SUMIFS(#REF!,#REF!,$C$5)</f>
        <v>#REF!</v>
      </c>
      <c r="AC17" s="67" t="e">
        <f>SUMIFS(#REF!,#REF!,$C$5)</f>
        <v>#REF!</v>
      </c>
      <c r="AD17" s="67" t="e">
        <f>SUMIFS(#REF!,#REF!,$C$5)</f>
        <v>#REF!</v>
      </c>
      <c r="AE17" s="67" t="e">
        <f>SUMIFS(#REF!,#REF!,$C$5)</f>
        <v>#REF!</v>
      </c>
      <c r="AF17" s="67" t="e">
        <f>SUMIFS(#REF!,#REF!,$C$5)</f>
        <v>#REF!</v>
      </c>
      <c r="AG17" s="67" t="e">
        <f>SUMIFS(#REF!,#REF!,$C$5)</f>
        <v>#REF!</v>
      </c>
      <c r="AH17" s="67" t="e">
        <f>SUMIFS(#REF!,#REF!,$C$5)</f>
        <v>#REF!</v>
      </c>
      <c r="AI17" s="67" t="e">
        <f>SUMIFS(#REF!,#REF!,$C$5)</f>
        <v>#REF!</v>
      </c>
      <c r="AJ17" s="67" t="e">
        <f>SUMIFS(#REF!,#REF!,$C$5)</f>
        <v>#REF!</v>
      </c>
      <c r="AK17" s="67" t="e">
        <f>SUMIFS(#REF!,#REF!,$C$5)</f>
        <v>#REF!</v>
      </c>
      <c r="AL17" s="67" t="e">
        <f>SUMIFS(#REF!,#REF!,$C$5)</f>
        <v>#REF!</v>
      </c>
      <c r="AM17" s="67" t="e">
        <f>SUMIFS(#REF!,#REF!,$C$5)</f>
        <v>#REF!</v>
      </c>
      <c r="AN17" s="67" t="e">
        <f>SUMIFS(#REF!,#REF!,$C$5)</f>
        <v>#REF!</v>
      </c>
      <c r="AO17" s="67" t="e">
        <f>SUMIFS(#REF!,#REF!,$C$5)</f>
        <v>#REF!</v>
      </c>
      <c r="AP17" s="67" t="e">
        <f>SUMIFS(#REF!,#REF!,$C$5)</f>
        <v>#REF!</v>
      </c>
      <c r="AQ17" s="67" t="e">
        <f>SUMIFS(#REF!,#REF!,$C$5)</f>
        <v>#REF!</v>
      </c>
      <c r="AR17" s="67" t="e">
        <f>SUMIFS(#REF!,#REF!,$C$5)</f>
        <v>#REF!</v>
      </c>
      <c r="AS17" s="67" t="e">
        <f>SUMIFS(#REF!,#REF!,$C$5)</f>
        <v>#REF!</v>
      </c>
      <c r="AT17" s="67" t="e">
        <f>SUMIFS(#REF!,#REF!,$C$5)</f>
        <v>#REF!</v>
      </c>
      <c r="AU17" s="67" t="e">
        <f>SUMIFS(#REF!,#REF!,$C$5)</f>
        <v>#REF!</v>
      </c>
      <c r="AV17" s="67" t="e">
        <f>SUMIFS(#REF!,#REF!,$C$5)</f>
        <v>#REF!</v>
      </c>
      <c r="AW17" s="67" t="e">
        <f>SUMIFS(#REF!,#REF!,$C$5)</f>
        <v>#REF!</v>
      </c>
      <c r="AX17" s="67" t="e">
        <f>SUMIFS(#REF!,#REF!,$C$5)</f>
        <v>#REF!</v>
      </c>
      <c r="AY17" s="67" t="e">
        <f>SUMIFS(#REF!,#REF!,$C$5)</f>
        <v>#REF!</v>
      </c>
      <c r="AZ17" s="67" t="e">
        <f>SUMIFS(#REF!,#REF!,$C$5)</f>
        <v>#REF!</v>
      </c>
      <c r="BA17" s="67" t="e">
        <f>SUMIFS(#REF!,#REF!,$C$5)</f>
        <v>#REF!</v>
      </c>
      <c r="BB17" s="67" t="e">
        <f>SUMIFS(#REF!,#REF!,$C$5)</f>
        <v>#REF!</v>
      </c>
      <c r="BC17" s="67" t="e">
        <f>SUMIFS(#REF!,#REF!,$C$5)</f>
        <v>#REF!</v>
      </c>
      <c r="BD17" s="67" t="e">
        <f>SUMIFS(#REF!,#REF!,$C$5)</f>
        <v>#REF!</v>
      </c>
      <c r="BE17" s="67" t="e">
        <f>SUMIFS(#REF!,#REF!,$C$5)</f>
        <v>#REF!</v>
      </c>
      <c r="BF17" s="67" t="e">
        <f>SUMIFS(#REF!,#REF!,$C$5)</f>
        <v>#REF!</v>
      </c>
      <c r="BG17" s="67" t="e">
        <f>SUMIFS(#REF!,#REF!,$C$5)</f>
        <v>#REF!</v>
      </c>
      <c r="BH17" s="67" t="e">
        <f>SUMIFS(#REF!,#REF!,$C$5)</f>
        <v>#REF!</v>
      </c>
      <c r="BI17" s="67" t="e">
        <f>SUMIFS(#REF!,#REF!,$C$5)</f>
        <v>#REF!</v>
      </c>
      <c r="BJ17" s="67" t="e">
        <f>SUMIFS(#REF!,#REF!,$C$5)</f>
        <v>#REF!</v>
      </c>
      <c r="BK17" s="67" t="e">
        <f>SUMIFS(#REF!,#REF!,$C$5)</f>
        <v>#REF!</v>
      </c>
      <c r="BL17" s="67" t="e">
        <f>SUMIFS(#REF!,#REF!,$C$5)</f>
        <v>#REF!</v>
      </c>
      <c r="BM17" s="67" t="e">
        <f>SUMIFS(#REF!,#REF!,$C$5)</f>
        <v>#REF!</v>
      </c>
      <c r="BN17" s="67" t="e">
        <f>SUMIFS(#REF!,#REF!,$C$5)</f>
        <v>#REF!</v>
      </c>
      <c r="BO17" s="67" t="e">
        <f>SUMIFS(#REF!,#REF!,$C$5)</f>
        <v>#REF!</v>
      </c>
      <c r="BP17" s="67" t="e">
        <f>SUMIFS(#REF!,#REF!,$C$5)</f>
        <v>#REF!</v>
      </c>
      <c r="BQ17" s="67" t="e">
        <f>SUMIFS(#REF!,#REF!,$C$5)</f>
        <v>#REF!</v>
      </c>
      <c r="BR17" s="67" t="e">
        <f>SUMIFS(#REF!,#REF!,$C$5)</f>
        <v>#REF!</v>
      </c>
      <c r="BS17" s="67" t="e">
        <f>SUMIFS(#REF!,#REF!,$C$5)</f>
        <v>#REF!</v>
      </c>
      <c r="BT17" s="67" t="e">
        <f>SUMIFS(#REF!,#REF!,$C$5)</f>
        <v>#REF!</v>
      </c>
      <c r="BU17" s="67" t="e">
        <f>SUMIFS(#REF!,#REF!,$C$5)</f>
        <v>#REF!</v>
      </c>
      <c r="BV17" s="67" t="e">
        <f>SUMIFS(#REF!,#REF!,$C$5)</f>
        <v>#REF!</v>
      </c>
      <c r="BW17" s="67" t="e">
        <f>SUMIFS(#REF!,#REF!,$C$5)</f>
        <v>#REF!</v>
      </c>
      <c r="BX17" s="67" t="e">
        <f>SUMIFS(#REF!,#REF!,$C$5)</f>
        <v>#REF!</v>
      </c>
      <c r="BY17" s="67" t="e">
        <f>SUMIFS(#REF!,#REF!,$C$5)</f>
        <v>#REF!</v>
      </c>
      <c r="BZ17" s="67" t="e">
        <f>SUMIFS(#REF!,#REF!,$C$5)</f>
        <v>#REF!</v>
      </c>
      <c r="CA17" s="67" t="e">
        <f>SUMIFS(#REF!,#REF!,$C$5)</f>
        <v>#REF!</v>
      </c>
      <c r="CB17" s="67" t="e">
        <f>SUMIFS(#REF!,#REF!,$C$5)</f>
        <v>#REF!</v>
      </c>
      <c r="CC17" s="67" t="e">
        <f>SUMIFS(#REF!,#REF!,$C$5)</f>
        <v>#REF!</v>
      </c>
      <c r="CD17" s="67" t="e">
        <f>SUMIFS(#REF!,#REF!,$C$5)</f>
        <v>#REF!</v>
      </c>
      <c r="CE17" s="67" t="e">
        <f>SUMIFS(#REF!,#REF!,$C$5)</f>
        <v>#REF!</v>
      </c>
      <c r="CF17" s="67" t="e">
        <f>SUMIFS(#REF!,#REF!,$C$5)</f>
        <v>#REF!</v>
      </c>
      <c r="CG17" s="67" t="e">
        <f>SUMIFS(#REF!,#REF!,$C$5)</f>
        <v>#REF!</v>
      </c>
      <c r="CH17" s="67" t="e">
        <f>SUMIFS(#REF!,#REF!,$C$5)</f>
        <v>#REF!</v>
      </c>
      <c r="CI17" s="67" t="e">
        <f>SUMIFS(#REF!,#REF!,$C$5)</f>
        <v>#REF!</v>
      </c>
      <c r="CJ17" s="67" t="e">
        <f>SUMIFS(#REF!,#REF!,$C$5)</f>
        <v>#REF!</v>
      </c>
      <c r="CK17" s="67" t="e">
        <f>SUMIFS(#REF!,#REF!,$C$5)</f>
        <v>#REF!</v>
      </c>
      <c r="CL17" s="67" t="e">
        <f>SUMIFS(#REF!,#REF!,$C$5)</f>
        <v>#REF!</v>
      </c>
      <c r="CM17" s="67" t="e">
        <f>SUMIFS(#REF!,#REF!,$C$5)</f>
        <v>#REF!</v>
      </c>
      <c r="CN17" s="67" t="e">
        <f>SUMIFS(#REF!,#REF!,$C$5)</f>
        <v>#REF!</v>
      </c>
      <c r="CO17" s="67" t="e">
        <f>SUMIFS(#REF!,#REF!,$C$5)</f>
        <v>#REF!</v>
      </c>
      <c r="CP17" s="67" t="e">
        <f>SUMIFS(#REF!,#REF!,$C$5)</f>
        <v>#REF!</v>
      </c>
      <c r="CQ17" s="67" t="e">
        <f>SUMIFS(#REF!,#REF!,$C$5)</f>
        <v>#REF!</v>
      </c>
      <c r="CR17" s="67" t="e">
        <f>SUMIFS(#REF!,#REF!,$C$5)</f>
        <v>#REF!</v>
      </c>
      <c r="CS17" s="67" t="e">
        <f>SUMIFS(#REF!,#REF!,$C$5)</f>
        <v>#REF!</v>
      </c>
      <c r="CT17" s="67" t="e">
        <f>SUMIFS(#REF!,#REF!,$C$5)</f>
        <v>#REF!</v>
      </c>
      <c r="CU17" s="67" t="e">
        <f>SUMIFS(#REF!,#REF!,$C$5)</f>
        <v>#REF!</v>
      </c>
      <c r="CV17" s="67" t="e">
        <f>SUMIFS(#REF!,#REF!,$C$5)</f>
        <v>#REF!</v>
      </c>
      <c r="CW17" s="67" t="e">
        <f>SUMIFS(#REF!,#REF!,$C$5)</f>
        <v>#REF!</v>
      </c>
      <c r="CX17" s="67" t="e">
        <f>SUMIFS(#REF!,#REF!,$C$5)</f>
        <v>#REF!</v>
      </c>
      <c r="CY17" s="67" t="e">
        <f>SUMIFS(#REF!,#REF!,$C$5)</f>
        <v>#REF!</v>
      </c>
      <c r="CZ17" s="67" t="e">
        <f>SUMIFS(#REF!,#REF!,$C$5)</f>
        <v>#REF!</v>
      </c>
      <c r="DA17" s="67" t="e">
        <f>SUMIFS(#REF!,#REF!,$C$5)</f>
        <v>#REF!</v>
      </c>
      <c r="DB17" s="67" t="e">
        <f>SUMIFS(#REF!,#REF!,$C$5)</f>
        <v>#REF!</v>
      </c>
      <c r="DC17" s="67" t="e">
        <f>SUMIFS(#REF!,#REF!,$C$5)</f>
        <v>#REF!</v>
      </c>
      <c r="DD17" s="67" t="e">
        <f>SUMIFS(#REF!,#REF!,$C$5)</f>
        <v>#REF!</v>
      </c>
      <c r="DE17" s="67" t="e">
        <f>SUMIFS(#REF!,#REF!,$C$5)</f>
        <v>#REF!</v>
      </c>
      <c r="DF17" s="67" t="e">
        <f>SUMIFS(#REF!,#REF!,$C$5)</f>
        <v>#REF!</v>
      </c>
      <c r="DG17" s="67" t="e">
        <f>SUMIFS(#REF!,#REF!,$C$5)</f>
        <v>#REF!</v>
      </c>
      <c r="DH17" s="67" t="e">
        <f>SUMIFS(#REF!,#REF!,$C$5)</f>
        <v>#REF!</v>
      </c>
      <c r="DI17" s="67" t="e">
        <f>SUMIFS(#REF!,#REF!,$C$5)</f>
        <v>#REF!</v>
      </c>
      <c r="DJ17" s="67" t="e">
        <f>SUMIFS(#REF!,#REF!,$C$5)</f>
        <v>#REF!</v>
      </c>
      <c r="DK17" s="67" t="e">
        <f>SUMIFS(#REF!,#REF!,$C$5)</f>
        <v>#REF!</v>
      </c>
      <c r="DL17" s="67" t="e">
        <f>SUMIFS(#REF!,#REF!,$C$5)</f>
        <v>#REF!</v>
      </c>
      <c r="DM17" s="67" t="e">
        <f>SUMIFS(#REF!,#REF!,$C$5)</f>
        <v>#REF!</v>
      </c>
      <c r="DN17" s="67" t="e">
        <f>SUMIFS(#REF!,#REF!,$C$5)</f>
        <v>#REF!</v>
      </c>
      <c r="DO17" s="67" t="e">
        <f>SUMIFS(#REF!,#REF!,$C$5)</f>
        <v>#REF!</v>
      </c>
      <c r="DP17" s="67" t="e">
        <f>SUMIFS(#REF!,#REF!,$C$5)</f>
        <v>#REF!</v>
      </c>
      <c r="DQ17" s="67" t="e">
        <f>SUMIFS(#REF!,#REF!,$C$5)</f>
        <v>#REF!</v>
      </c>
      <c r="DR17" s="67" t="e">
        <f>SUMIFS(#REF!,#REF!,$C$5)</f>
        <v>#REF!</v>
      </c>
      <c r="DS17" s="67" t="e">
        <f>SUMIFS(#REF!,#REF!,$C$5)</f>
        <v>#REF!</v>
      </c>
      <c r="DT17" s="67" t="e">
        <f>SUMIFS(#REF!,#REF!,$C$5)</f>
        <v>#REF!</v>
      </c>
      <c r="DU17" s="67" t="e">
        <f>SUMIFS(#REF!,#REF!,$C$5)</f>
        <v>#REF!</v>
      </c>
      <c r="DV17" s="67" t="e">
        <f>SUMIFS(#REF!,#REF!,$C$5)</f>
        <v>#REF!</v>
      </c>
      <c r="DW17" s="67" t="e">
        <f>SUMIFS(#REF!,#REF!,$C$5)</f>
        <v>#REF!</v>
      </c>
      <c r="DX17" s="67" t="e">
        <f>SUMIFS(#REF!,#REF!,$C$5)</f>
        <v>#REF!</v>
      </c>
      <c r="DY17" s="67" t="e">
        <f>SUMIFS(#REF!,#REF!,$C$5)</f>
        <v>#REF!</v>
      </c>
      <c r="DZ17" s="67" t="e">
        <f>SUMIFS(#REF!,#REF!,$C$5)</f>
        <v>#REF!</v>
      </c>
      <c r="EA17" s="67" t="e">
        <f>SUMIFS(#REF!,#REF!,$C$5)</f>
        <v>#REF!</v>
      </c>
      <c r="EB17" s="67" t="e">
        <f>SUMIFS(#REF!,#REF!,$C$5)</f>
        <v>#REF!</v>
      </c>
      <c r="EC17" s="67" t="e">
        <f>SUMIFS(#REF!,#REF!,$C$5)</f>
        <v>#REF!</v>
      </c>
      <c r="ED17" s="67" t="e">
        <f>SUMIFS(#REF!,#REF!,$C$5)</f>
        <v>#REF!</v>
      </c>
      <c r="EE17" s="67" t="e">
        <f>SUMIFS(#REF!,#REF!,$C$5)</f>
        <v>#REF!</v>
      </c>
      <c r="EF17" s="67" t="e">
        <f>SUMIFS(#REF!,#REF!,$C$5)</f>
        <v>#REF!</v>
      </c>
      <c r="EG17" s="67" t="e">
        <f>SUMIFS(#REF!,#REF!,$C$5)</f>
        <v>#REF!</v>
      </c>
      <c r="EH17" s="67" t="e">
        <f>SUMIFS(#REF!,#REF!,$C$5)</f>
        <v>#REF!</v>
      </c>
      <c r="EI17" s="67" t="e">
        <f>SUMIFS(#REF!,#REF!,$C$5)</f>
        <v>#REF!</v>
      </c>
      <c r="EJ17" s="67" t="e">
        <f>SUMIFS(#REF!,#REF!,$C$5)</f>
        <v>#REF!</v>
      </c>
      <c r="EK17" s="67" t="e">
        <f>SUMIFS(#REF!,#REF!,$C$5)</f>
        <v>#REF!</v>
      </c>
      <c r="EL17" s="67" t="e">
        <f>SUMIFS(#REF!,#REF!,$C$5)</f>
        <v>#REF!</v>
      </c>
      <c r="EM17" s="67" t="e">
        <f>SUMIFS(#REF!,#REF!,$C$5)</f>
        <v>#REF!</v>
      </c>
      <c r="EN17" s="67" t="e">
        <f>SUMIFS(#REF!,#REF!,$C$5)</f>
        <v>#REF!</v>
      </c>
      <c r="EO17" s="67" t="e">
        <f>SUMIFS(#REF!,#REF!,$C$5)</f>
        <v>#REF!</v>
      </c>
      <c r="EP17" s="67" t="e">
        <f>SUMIFS(#REF!,#REF!,$C$5)</f>
        <v>#REF!</v>
      </c>
      <c r="EQ17" s="67" t="e">
        <f>SUMIFS(#REF!,#REF!,$C$5)</f>
        <v>#REF!</v>
      </c>
      <c r="ER17" s="67" t="e">
        <f>SUMIFS(#REF!,#REF!,$C$5)</f>
        <v>#REF!</v>
      </c>
      <c r="ES17" s="67" t="e">
        <f>SUMIFS(#REF!,#REF!,$C$5)</f>
        <v>#REF!</v>
      </c>
      <c r="ET17" s="67" t="e">
        <f>SUMIFS(#REF!,#REF!,$C$5)</f>
        <v>#REF!</v>
      </c>
      <c r="EU17" s="67" t="e">
        <f>SUMIFS(#REF!,#REF!,$C$5)</f>
        <v>#REF!</v>
      </c>
      <c r="EV17" s="67" t="e">
        <f>SUMIFS(#REF!,#REF!,$C$5)</f>
        <v>#REF!</v>
      </c>
      <c r="EW17" s="67" t="e">
        <f>SUMIFS(#REF!,#REF!,$C$5)</f>
        <v>#REF!</v>
      </c>
      <c r="EX17" s="67" t="e">
        <f>SUMIFS(#REF!,#REF!,$C$5)</f>
        <v>#REF!</v>
      </c>
      <c r="EY17" s="67" t="e">
        <f>SUMIFS(#REF!,#REF!,$C$5)</f>
        <v>#REF!</v>
      </c>
      <c r="EZ17" s="67" t="e">
        <f>SUMIFS(#REF!,#REF!,$C$5)</f>
        <v>#REF!</v>
      </c>
      <c r="FA17" s="67" t="e">
        <f>SUMIFS(#REF!,#REF!,$C$5)</f>
        <v>#REF!</v>
      </c>
      <c r="FB17" s="67" t="e">
        <f>SUMIFS(#REF!,#REF!,$C$5)</f>
        <v>#REF!</v>
      </c>
      <c r="FC17" s="67" t="e">
        <f>SUMIFS(#REF!,#REF!,$C$5)</f>
        <v>#REF!</v>
      </c>
      <c r="FD17" s="67" t="e">
        <f>SUMIFS(#REF!,#REF!,$C$5)</f>
        <v>#REF!</v>
      </c>
      <c r="FE17" s="67" t="e">
        <f>SUMIFS(#REF!,#REF!,$C$5)</f>
        <v>#REF!</v>
      </c>
      <c r="FF17" s="67" t="e">
        <f>SUMIFS(#REF!,#REF!,$C$5)</f>
        <v>#REF!</v>
      </c>
      <c r="FG17" s="67" t="e">
        <f>SUMIFS(#REF!,#REF!,$C$5)</f>
        <v>#REF!</v>
      </c>
      <c r="FH17" s="67" t="e">
        <f>SUMIFS(#REF!,#REF!,$C$5)</f>
        <v>#REF!</v>
      </c>
      <c r="FI17" s="67" t="e">
        <f>SUMIFS(#REF!,#REF!,$C$5)</f>
        <v>#REF!</v>
      </c>
      <c r="FJ17" s="67" t="e">
        <f>SUMIFS(#REF!,#REF!,$C$5)</f>
        <v>#REF!</v>
      </c>
      <c r="FK17" s="67" t="e">
        <f>SUMIFS(#REF!,#REF!,$C$5)</f>
        <v>#REF!</v>
      </c>
      <c r="FL17" s="67" t="e">
        <f>SUMIFS(#REF!,#REF!,$C$5)</f>
        <v>#REF!</v>
      </c>
      <c r="FM17" s="67" t="e">
        <f>SUMIFS(#REF!,#REF!,$C$5)</f>
        <v>#REF!</v>
      </c>
      <c r="FN17" s="67" t="e">
        <f>SUMIFS(#REF!,#REF!,$C$5)</f>
        <v>#REF!</v>
      </c>
      <c r="FO17" s="67" t="e">
        <f>SUMIFS(#REF!,#REF!,$C$5)</f>
        <v>#REF!</v>
      </c>
      <c r="FP17" s="67" t="e">
        <f>SUMIFS(#REF!,#REF!,$C$5)</f>
        <v>#REF!</v>
      </c>
      <c r="FQ17" s="67" t="e">
        <f>SUMIFS(#REF!,#REF!,$C$5)</f>
        <v>#REF!</v>
      </c>
      <c r="FR17" s="67" t="e">
        <f>SUMIFS(#REF!,#REF!,$C$5)</f>
        <v>#REF!</v>
      </c>
      <c r="FS17" s="67" t="e">
        <f>SUMIFS(#REF!,#REF!,$C$5)</f>
        <v>#REF!</v>
      </c>
      <c r="FT17" s="67" t="e">
        <f>SUMIFS(#REF!,#REF!,$C$5)</f>
        <v>#REF!</v>
      </c>
      <c r="FU17" s="67" t="e">
        <f>SUMIFS(#REF!,#REF!,$C$5)</f>
        <v>#REF!</v>
      </c>
      <c r="FV17" s="67" t="e">
        <f>SUMIFS(#REF!,#REF!,$C$5)</f>
        <v>#REF!</v>
      </c>
      <c r="FW17" s="67" t="e">
        <f>SUMIFS(#REF!,#REF!,$C$5)</f>
        <v>#REF!</v>
      </c>
      <c r="FX17" s="67" t="e">
        <f>SUMIFS(#REF!,#REF!,$C$5)</f>
        <v>#REF!</v>
      </c>
      <c r="FY17" s="67" t="e">
        <f>SUMIFS(#REF!,#REF!,$C$5)</f>
        <v>#REF!</v>
      </c>
      <c r="FZ17" s="67" t="e">
        <f>SUMIFS(#REF!,#REF!,$C$5)</f>
        <v>#REF!</v>
      </c>
      <c r="GA17" s="67" t="e">
        <f>SUMIFS(#REF!,#REF!,$C$5)</f>
        <v>#REF!</v>
      </c>
      <c r="GB17" s="67" t="e">
        <f>SUMIFS(#REF!,#REF!,$C$5)</f>
        <v>#REF!</v>
      </c>
      <c r="GC17" s="67" t="e">
        <f>SUMIFS(#REF!,#REF!,$C$5)</f>
        <v>#REF!</v>
      </c>
      <c r="GD17" s="67" t="e">
        <f>SUMIFS(#REF!,#REF!,$C$5)</f>
        <v>#REF!</v>
      </c>
      <c r="GE17" s="67" t="e">
        <f>SUMIFS(#REF!,#REF!,$C$5)</f>
        <v>#REF!</v>
      </c>
      <c r="GF17" s="67" t="e">
        <f>SUMIFS(#REF!,#REF!,$C$5)</f>
        <v>#REF!</v>
      </c>
      <c r="GG17" s="67" t="e">
        <f>SUMIFS(#REF!,#REF!,$C$5)</f>
        <v>#REF!</v>
      </c>
      <c r="GH17" s="67" t="e">
        <f>SUMIFS(#REF!,#REF!,$C$5)</f>
        <v>#REF!</v>
      </c>
      <c r="GI17" s="67" t="e">
        <f>SUMIFS(#REF!,#REF!,$C$5)</f>
        <v>#REF!</v>
      </c>
      <c r="GJ17" s="67" t="e">
        <f>SUMIFS(#REF!,#REF!,$C$5)</f>
        <v>#REF!</v>
      </c>
      <c r="GK17" s="67" t="e">
        <f>SUMIFS(#REF!,#REF!,$C$5)</f>
        <v>#REF!</v>
      </c>
      <c r="GL17" s="67" t="e">
        <f>SUMIFS(#REF!,#REF!,$C$5)</f>
        <v>#REF!</v>
      </c>
      <c r="GM17" s="67" t="e">
        <f>SUMIFS(#REF!,#REF!,$C$5)</f>
        <v>#REF!</v>
      </c>
      <c r="GN17" s="67" t="e">
        <f>SUMIFS(#REF!,#REF!,$C$5)</f>
        <v>#REF!</v>
      </c>
      <c r="GO17" s="67" t="e">
        <f>SUMIFS(#REF!,#REF!,$C$5)</f>
        <v>#REF!</v>
      </c>
      <c r="GP17" s="67" t="e">
        <f>SUMIFS(#REF!,#REF!,$C$5)</f>
        <v>#REF!</v>
      </c>
      <c r="GQ17" s="67" t="e">
        <f>SUMIFS(#REF!,#REF!,$C$5)</f>
        <v>#REF!</v>
      </c>
      <c r="GR17" s="67" t="e">
        <f>SUMIFS(#REF!,#REF!,$C$5)</f>
        <v>#REF!</v>
      </c>
      <c r="GS17" s="67" t="e">
        <f>SUMIFS(#REF!,#REF!,$C$5)</f>
        <v>#REF!</v>
      </c>
      <c r="GT17" s="67" t="e">
        <f>SUMIFS(#REF!,#REF!,$C$5)</f>
        <v>#REF!</v>
      </c>
      <c r="GU17" s="67" t="e">
        <f>SUMIFS(#REF!,#REF!,$C$5)</f>
        <v>#REF!</v>
      </c>
      <c r="GV17" s="67" t="e">
        <f>SUMIFS(#REF!,#REF!,$C$5)</f>
        <v>#REF!</v>
      </c>
      <c r="GW17" s="67" t="e">
        <f>SUMIFS(#REF!,#REF!,$C$5)</f>
        <v>#REF!</v>
      </c>
      <c r="GX17" s="67" t="e">
        <f>SUMIFS(#REF!,#REF!,$C$5)</f>
        <v>#REF!</v>
      </c>
      <c r="GY17" s="67" t="e">
        <f>SUMIFS(#REF!,#REF!,$C$5)</f>
        <v>#REF!</v>
      </c>
      <c r="GZ17" s="67" t="e">
        <f>SUMIFS(#REF!,#REF!,$C$5)</f>
        <v>#REF!</v>
      </c>
      <c r="HA17" s="67" t="e">
        <f>SUMIFS(#REF!,#REF!,$C$5)</f>
        <v>#REF!</v>
      </c>
      <c r="HB17" s="67" t="e">
        <f>SUMIFS(#REF!,#REF!,$C$5)</f>
        <v>#REF!</v>
      </c>
      <c r="HC17" s="67" t="e">
        <f>SUMIFS(#REF!,#REF!,$C$5)</f>
        <v>#REF!</v>
      </c>
      <c r="HD17" s="67" t="e">
        <f>SUMIFS(#REF!,#REF!,$C$5)</f>
        <v>#REF!</v>
      </c>
      <c r="HE17" s="67" t="e">
        <f>SUMIFS(#REF!,#REF!,$C$5)</f>
        <v>#REF!</v>
      </c>
      <c r="HF17" s="67" t="e">
        <f>SUMIFS(#REF!,#REF!,$C$5)</f>
        <v>#REF!</v>
      </c>
      <c r="HG17" s="67" t="e">
        <f>SUMIFS(#REF!,#REF!,$C$5)</f>
        <v>#REF!</v>
      </c>
      <c r="HH17" s="67" t="e">
        <f>SUMIFS(#REF!,#REF!,$C$5)</f>
        <v>#REF!</v>
      </c>
      <c r="HI17" s="67" t="e">
        <f>SUMIFS(#REF!,#REF!,$C$5)</f>
        <v>#REF!</v>
      </c>
      <c r="HJ17" s="67" t="e">
        <f>SUMIFS(#REF!,#REF!,$C$5)</f>
        <v>#REF!</v>
      </c>
      <c r="HK17" s="67" t="e">
        <f>SUMIFS(#REF!,#REF!,$C$5)</f>
        <v>#REF!</v>
      </c>
      <c r="HL17" s="67" t="e">
        <f>SUMIFS(#REF!,#REF!,$C$5)</f>
        <v>#REF!</v>
      </c>
      <c r="HM17" s="67" t="e">
        <f>SUMIFS(#REF!,#REF!,$C$5)</f>
        <v>#REF!</v>
      </c>
      <c r="HN17" s="67" t="e">
        <f>SUMIFS(#REF!,#REF!,$C$5)</f>
        <v>#REF!</v>
      </c>
      <c r="HO17" s="67" t="e">
        <f>SUMIFS(#REF!,#REF!,$C$5)</f>
        <v>#REF!</v>
      </c>
      <c r="HP17" s="67" t="e">
        <f>SUMIFS(#REF!,#REF!,$C$5)</f>
        <v>#REF!</v>
      </c>
      <c r="HQ17" s="67" t="e">
        <f>SUMIFS(#REF!,#REF!,$C$5)</f>
        <v>#REF!</v>
      </c>
      <c r="HR17" s="67" t="e">
        <f>SUMIFS(#REF!,#REF!,$C$5)</f>
        <v>#REF!</v>
      </c>
      <c r="HS17" s="67" t="e">
        <f>SUMIFS(#REF!,#REF!,$C$5)</f>
        <v>#REF!</v>
      </c>
      <c r="HT17" s="67" t="e">
        <f>SUMIFS(#REF!,#REF!,$C$5)</f>
        <v>#REF!</v>
      </c>
      <c r="HU17" s="67" t="e">
        <f>SUMIFS(#REF!,#REF!,$C$5)</f>
        <v>#REF!</v>
      </c>
      <c r="HV17" s="67" t="e">
        <f>SUMIFS(#REF!,#REF!,$C$5)</f>
        <v>#REF!</v>
      </c>
      <c r="HW17" s="67" t="e">
        <f>SUMIFS(#REF!,#REF!,$C$5)</f>
        <v>#REF!</v>
      </c>
      <c r="HX17" s="67" t="e">
        <f>SUMIFS(#REF!,#REF!,$C$5)</f>
        <v>#REF!</v>
      </c>
      <c r="HY17" s="67" t="e">
        <f>SUMIFS(#REF!,#REF!,$C$5)</f>
        <v>#REF!</v>
      </c>
      <c r="HZ17" s="67" t="e">
        <f>SUMIFS(#REF!,#REF!,$C$5)</f>
        <v>#REF!</v>
      </c>
      <c r="IA17" s="67" t="e">
        <f>SUMIFS(#REF!,#REF!,$C$5)</f>
        <v>#REF!</v>
      </c>
      <c r="IB17" s="67" t="e">
        <f>SUMIFS(#REF!,#REF!,$C$5)</f>
        <v>#REF!</v>
      </c>
      <c r="IC17" s="67" t="e">
        <f>SUMIFS(#REF!,#REF!,$C$5)</f>
        <v>#REF!</v>
      </c>
      <c r="ID17" s="67" t="e">
        <f>SUMIFS(#REF!,#REF!,$C$5)</f>
        <v>#REF!</v>
      </c>
      <c r="IE17" s="67" t="e">
        <f>SUMIFS(#REF!,#REF!,$C$5)</f>
        <v>#REF!</v>
      </c>
      <c r="IF17" s="67" t="e">
        <f>SUMIFS(#REF!,#REF!,$C$5)</f>
        <v>#REF!</v>
      </c>
      <c r="IG17" s="67" t="e">
        <f>SUMIFS(#REF!,#REF!,$C$5)</f>
        <v>#REF!</v>
      </c>
      <c r="IH17" s="67" t="e">
        <f>SUMIFS(#REF!,#REF!,$C$5)</f>
        <v>#REF!</v>
      </c>
      <c r="II17" s="67" t="e">
        <f>SUMIFS(#REF!,#REF!,$C$5)</f>
        <v>#REF!</v>
      </c>
      <c r="IJ17" s="67" t="e">
        <f>SUMIFS(#REF!,#REF!,$C$5)</f>
        <v>#REF!</v>
      </c>
      <c r="IK17" s="67" t="e">
        <f>SUMIFS(#REF!,#REF!,$C$5)</f>
        <v>#REF!</v>
      </c>
      <c r="IL17" s="67" t="e">
        <f>SUMIFS(#REF!,#REF!,$C$5)</f>
        <v>#REF!</v>
      </c>
      <c r="IM17" s="67" t="e">
        <f>SUMIFS(#REF!,#REF!,$C$5)</f>
        <v>#REF!</v>
      </c>
      <c r="IN17" s="67" t="e">
        <f>SUMIFS(#REF!,#REF!,$C$5)</f>
        <v>#REF!</v>
      </c>
      <c r="IO17" s="67" t="e">
        <f>SUMIFS(#REF!,#REF!,$C$5)</f>
        <v>#REF!</v>
      </c>
      <c r="IP17" s="67" t="e">
        <f>SUMIFS(#REF!,#REF!,$C$5)</f>
        <v>#REF!</v>
      </c>
      <c r="IQ17" s="67" t="e">
        <f>SUMIFS(#REF!,#REF!,$C$5)</f>
        <v>#REF!</v>
      </c>
      <c r="IR17" s="67" t="e">
        <f>SUMIFS(#REF!,#REF!,$C$5)</f>
        <v>#REF!</v>
      </c>
      <c r="IS17" s="67" t="e">
        <f>SUMIFS(#REF!,#REF!,$C$5)</f>
        <v>#REF!</v>
      </c>
      <c r="IT17" s="67" t="e">
        <f>SUMIFS(#REF!,#REF!,$C$5)</f>
        <v>#REF!</v>
      </c>
      <c r="IU17" s="67" t="e">
        <f>SUMIFS(#REF!,#REF!,$C$5)</f>
        <v>#REF!</v>
      </c>
      <c r="IV17" s="67" t="e">
        <f>SUMIFS(#REF!,#REF!,$C$5)</f>
        <v>#REF!</v>
      </c>
      <c r="IW17" s="67" t="e">
        <f>SUMIFS(#REF!,#REF!,$C$5)</f>
        <v>#REF!</v>
      </c>
      <c r="IX17" s="67" t="e">
        <f>SUMIFS(#REF!,#REF!,$C$5)</f>
        <v>#REF!</v>
      </c>
      <c r="IY17" s="67" t="e">
        <f>SUMIFS(#REF!,#REF!,$C$5)</f>
        <v>#REF!</v>
      </c>
      <c r="IZ17" s="67" t="e">
        <f>SUMIFS(#REF!,#REF!,$C$5)</f>
        <v>#REF!</v>
      </c>
      <c r="JA17" s="67" t="e">
        <f>SUMIFS(#REF!,#REF!,$C$5)</f>
        <v>#REF!</v>
      </c>
      <c r="JB17" s="67" t="e">
        <f>SUMIFS(#REF!,#REF!,$C$5)</f>
        <v>#REF!</v>
      </c>
      <c r="JC17" s="67" t="e">
        <f>SUMIFS(#REF!,#REF!,$C$5)</f>
        <v>#REF!</v>
      </c>
      <c r="JD17" s="67" t="e">
        <f>SUMIFS(#REF!,#REF!,$C$5)</f>
        <v>#REF!</v>
      </c>
      <c r="JE17" s="67" t="e">
        <f>SUMIFS(#REF!,#REF!,$C$5)</f>
        <v>#REF!</v>
      </c>
      <c r="JF17" s="67" t="e">
        <f>SUMIFS(#REF!,#REF!,$C$5)</f>
        <v>#REF!</v>
      </c>
      <c r="JG17" s="67" t="e">
        <f>SUMIFS(#REF!,#REF!,$C$5)</f>
        <v>#REF!</v>
      </c>
      <c r="JH17" s="67" t="e">
        <f>SUMIFS(#REF!,#REF!,$C$5)</f>
        <v>#REF!</v>
      </c>
      <c r="JI17" s="67" t="e">
        <f>SUMIFS(#REF!,#REF!,$C$5)</f>
        <v>#REF!</v>
      </c>
      <c r="JJ17" s="67" t="e">
        <f>SUMIFS(#REF!,#REF!,$C$5)</f>
        <v>#REF!</v>
      </c>
      <c r="JK17" s="67" t="e">
        <f>SUMIFS(#REF!,#REF!,$C$5)</f>
        <v>#REF!</v>
      </c>
      <c r="JL17" s="67" t="e">
        <f>SUMIFS(#REF!,#REF!,$C$5)</f>
        <v>#REF!</v>
      </c>
      <c r="JM17" s="67" t="e">
        <f>SUMIFS(#REF!,#REF!,$C$5)</f>
        <v>#REF!</v>
      </c>
      <c r="JN17" s="67" t="e">
        <f>SUMIFS(#REF!,#REF!,$C$5)</f>
        <v>#REF!</v>
      </c>
      <c r="JO17" s="67" t="e">
        <f>SUMIFS(#REF!,#REF!,$C$5)</f>
        <v>#REF!</v>
      </c>
      <c r="JP17" s="67" t="e">
        <f>SUMIFS(#REF!,#REF!,$C$5)</f>
        <v>#REF!</v>
      </c>
      <c r="JQ17" s="67" t="e">
        <f>SUMIFS(#REF!,#REF!,$C$5)</f>
        <v>#REF!</v>
      </c>
      <c r="JR17" s="67" t="e">
        <f>SUMIFS(#REF!,#REF!,$C$5)</f>
        <v>#REF!</v>
      </c>
      <c r="JS17" s="67" t="e">
        <f>SUMIFS(#REF!,#REF!,$C$5)</f>
        <v>#REF!</v>
      </c>
      <c r="JT17" s="67" t="e">
        <f>SUMIFS(#REF!,#REF!,$C$5)</f>
        <v>#REF!</v>
      </c>
      <c r="JU17" s="67" t="e">
        <f>SUMIFS(#REF!,#REF!,$C$5)</f>
        <v>#REF!</v>
      </c>
      <c r="JV17" s="67" t="e">
        <f>SUMIFS(#REF!,#REF!,$C$5)</f>
        <v>#REF!</v>
      </c>
      <c r="JW17" s="67" t="e">
        <f>SUMIFS(#REF!,#REF!,$C$5)</f>
        <v>#REF!</v>
      </c>
      <c r="JX17" s="67" t="e">
        <f>SUMIFS(#REF!,#REF!,$C$5)</f>
        <v>#REF!</v>
      </c>
      <c r="JY17" s="67" t="e">
        <f>SUMIFS(#REF!,#REF!,$C$5)</f>
        <v>#REF!</v>
      </c>
      <c r="JZ17" s="67" t="e">
        <f>SUMIFS(#REF!,#REF!,$C$5)</f>
        <v>#REF!</v>
      </c>
      <c r="KA17" s="67" t="e">
        <f>SUMIFS(#REF!,#REF!,$C$5)</f>
        <v>#REF!</v>
      </c>
      <c r="KB17" s="67" t="e">
        <f>SUMIFS(#REF!,#REF!,$C$5)</f>
        <v>#REF!</v>
      </c>
      <c r="KC17" s="67" t="e">
        <f>SUMIFS(#REF!,#REF!,$C$5)</f>
        <v>#REF!</v>
      </c>
      <c r="KD17" s="67" t="e">
        <f>SUMIFS(#REF!,#REF!,$C$5)</f>
        <v>#REF!</v>
      </c>
      <c r="KE17" s="67" t="e">
        <f>SUMIFS(#REF!,#REF!,$C$5)</f>
        <v>#REF!</v>
      </c>
      <c r="KF17" s="67" t="e">
        <f>SUMIFS(#REF!,#REF!,$C$5)</f>
        <v>#REF!</v>
      </c>
      <c r="KG17" s="67" t="e">
        <f>SUMIFS(#REF!,#REF!,$C$5)</f>
        <v>#REF!</v>
      </c>
      <c r="KH17" s="67" t="e">
        <f>SUMIFS(#REF!,#REF!,$C$5)</f>
        <v>#REF!</v>
      </c>
      <c r="KI17" s="67" t="e">
        <f>SUMIFS(#REF!,#REF!,$C$5)</f>
        <v>#REF!</v>
      </c>
      <c r="KJ17" s="67" t="e">
        <f>SUMIFS(#REF!,#REF!,$C$5)</f>
        <v>#REF!</v>
      </c>
      <c r="KK17" s="67" t="e">
        <f>SUMIFS(#REF!,#REF!,$C$5)</f>
        <v>#REF!</v>
      </c>
      <c r="KL17" s="67" t="e">
        <f>SUMIFS(#REF!,#REF!,$C$5)</f>
        <v>#REF!</v>
      </c>
      <c r="KM17" s="67" t="e">
        <f>SUMIFS(#REF!,#REF!,$C$5)</f>
        <v>#REF!</v>
      </c>
      <c r="KN17" s="67" t="e">
        <f>SUMIFS(#REF!,#REF!,$C$5)</f>
        <v>#REF!</v>
      </c>
      <c r="KO17" s="67" t="e">
        <f>SUMIFS(#REF!,#REF!,$C$5)</f>
        <v>#REF!</v>
      </c>
      <c r="KP17" s="67" t="e">
        <f>SUMIFS(#REF!,#REF!,$C$5)</f>
        <v>#REF!</v>
      </c>
      <c r="KQ17" s="67" t="e">
        <f>SUMIFS(#REF!,#REF!,$C$5)</f>
        <v>#REF!</v>
      </c>
      <c r="KR17" s="67" t="e">
        <f>SUMIFS(#REF!,#REF!,$C$5)</f>
        <v>#REF!</v>
      </c>
      <c r="KS17" s="67" t="e">
        <f>SUMIFS(#REF!,#REF!,$C$5)</f>
        <v>#REF!</v>
      </c>
      <c r="KT17" s="67" t="e">
        <f>SUMIFS(#REF!,#REF!,$C$5)</f>
        <v>#REF!</v>
      </c>
      <c r="KU17" s="67" t="e">
        <f>SUMIFS(#REF!,#REF!,$C$5)</f>
        <v>#REF!</v>
      </c>
      <c r="KV17" s="67" t="e">
        <f>SUMIFS(#REF!,#REF!,$C$5)</f>
        <v>#REF!</v>
      </c>
      <c r="KW17" s="67" t="e">
        <f>SUMIFS(#REF!,#REF!,$C$5)</f>
        <v>#REF!</v>
      </c>
      <c r="KX17" s="67" t="e">
        <f>SUMIFS(#REF!,#REF!,$C$5)</f>
        <v>#REF!</v>
      </c>
      <c r="KY17" s="67" t="e">
        <f>SUMIFS(#REF!,#REF!,$C$5)</f>
        <v>#REF!</v>
      </c>
      <c r="KZ17" s="67" t="e">
        <f>SUMIFS(#REF!,#REF!,$C$5)</f>
        <v>#REF!</v>
      </c>
      <c r="LA17" s="67" t="e">
        <f>SUMIFS(#REF!,#REF!,$C$5)</f>
        <v>#REF!</v>
      </c>
      <c r="LB17" s="67" t="e">
        <f>SUMIFS(#REF!,#REF!,$C$5)</f>
        <v>#REF!</v>
      </c>
      <c r="LC17" s="67" t="e">
        <f>SUMIFS(#REF!,#REF!,$C$5)</f>
        <v>#REF!</v>
      </c>
      <c r="LD17" s="67" t="e">
        <f>SUMIFS(#REF!,#REF!,$C$5)</f>
        <v>#REF!</v>
      </c>
      <c r="LE17" s="67" t="e">
        <f>SUMIFS(#REF!,#REF!,$C$5)</f>
        <v>#REF!</v>
      </c>
      <c r="LF17" s="67" t="e">
        <f>SUMIFS(#REF!,#REF!,$C$5)</f>
        <v>#REF!</v>
      </c>
      <c r="LG17" s="67" t="e">
        <f>SUMIFS(#REF!,#REF!,$C$5)</f>
        <v>#REF!</v>
      </c>
      <c r="LH17" s="67" t="e">
        <f>SUMIFS(#REF!,#REF!,$C$5)</f>
        <v>#REF!</v>
      </c>
      <c r="LI17" s="67" t="e">
        <f>SUMIFS(#REF!,#REF!,$C$5)</f>
        <v>#REF!</v>
      </c>
      <c r="LJ17" s="67" t="e">
        <f>SUMIFS(#REF!,#REF!,$C$5)</f>
        <v>#REF!</v>
      </c>
      <c r="LK17" s="67" t="e">
        <f>SUMIFS(#REF!,#REF!,$C$5)</f>
        <v>#REF!</v>
      </c>
      <c r="LL17" s="67" t="e">
        <f>SUMIFS(#REF!,#REF!,$C$5)</f>
        <v>#REF!</v>
      </c>
      <c r="LM17" s="67" t="e">
        <f>SUMIFS(#REF!,#REF!,$C$5)</f>
        <v>#REF!</v>
      </c>
      <c r="LN17" s="67" t="e">
        <f>SUMIFS(#REF!,#REF!,$C$5)</f>
        <v>#REF!</v>
      </c>
      <c r="LO17" s="67" t="e">
        <f>SUMIFS(#REF!,#REF!,$C$5)</f>
        <v>#REF!</v>
      </c>
      <c r="LP17" s="67" t="e">
        <f>SUMIFS(#REF!,#REF!,$C$5)</f>
        <v>#REF!</v>
      </c>
      <c r="LQ17" s="67" t="e">
        <f>SUMIFS(#REF!,#REF!,$C$5)</f>
        <v>#REF!</v>
      </c>
      <c r="LR17" s="67" t="e">
        <f>SUMIFS(#REF!,#REF!,$C$5)</f>
        <v>#REF!</v>
      </c>
      <c r="LS17" s="67" t="e">
        <f>SUMIFS(#REF!,#REF!,$C$5)</f>
        <v>#REF!</v>
      </c>
      <c r="LT17" s="67" t="e">
        <f>SUMIFS(#REF!,#REF!,$C$5)</f>
        <v>#REF!</v>
      </c>
      <c r="LU17" s="67" t="e">
        <f>SUMIFS(#REF!,#REF!,$C$5)</f>
        <v>#REF!</v>
      </c>
      <c r="LV17" s="67" t="e">
        <f>SUMIFS(#REF!,#REF!,$C$5)</f>
        <v>#REF!</v>
      </c>
      <c r="LW17" s="67" t="e">
        <f>SUMIFS(#REF!,#REF!,$C$5)</f>
        <v>#REF!</v>
      </c>
      <c r="LX17" s="67" t="e">
        <f>SUMIFS(#REF!,#REF!,$C$5)</f>
        <v>#REF!</v>
      </c>
      <c r="LY17" s="67" t="e">
        <f>SUMIFS(#REF!,#REF!,$C$5)</f>
        <v>#REF!</v>
      </c>
      <c r="LZ17" s="67" t="e">
        <f>SUMIFS(#REF!,#REF!,$C$5)</f>
        <v>#REF!</v>
      </c>
      <c r="MA17" s="67" t="e">
        <f>SUMIFS(#REF!,#REF!,$C$5)</f>
        <v>#REF!</v>
      </c>
      <c r="MB17" s="67" t="e">
        <f>SUMIFS(#REF!,#REF!,$C$5)</f>
        <v>#REF!</v>
      </c>
      <c r="MC17" s="67" t="e">
        <f>SUMIFS(#REF!,#REF!,$C$5)</f>
        <v>#REF!</v>
      </c>
      <c r="MD17" s="67" t="e">
        <f>SUMIFS(#REF!,#REF!,$C$5)</f>
        <v>#REF!</v>
      </c>
      <c r="ME17" s="67" t="e">
        <f>SUMIFS(#REF!,#REF!,$C$5)</f>
        <v>#REF!</v>
      </c>
      <c r="MF17" s="67" t="e">
        <f>SUMIFS(#REF!,#REF!,$C$5)</f>
        <v>#REF!</v>
      </c>
      <c r="MG17" s="67" t="e">
        <f>SUMIFS(#REF!,#REF!,$C$5)</f>
        <v>#REF!</v>
      </c>
      <c r="MH17" s="67" t="e">
        <f>SUMIFS(#REF!,#REF!,$C$5)</f>
        <v>#REF!</v>
      </c>
      <c r="MI17" s="67" t="e">
        <f>SUMIFS(#REF!,#REF!,$C$5)</f>
        <v>#REF!</v>
      </c>
      <c r="MJ17" s="67" t="e">
        <f>SUMIFS(#REF!,#REF!,$C$5)</f>
        <v>#REF!</v>
      </c>
      <c r="MK17" s="67" t="e">
        <f>SUMIFS(#REF!,#REF!,$C$5)</f>
        <v>#REF!</v>
      </c>
      <c r="ML17" s="67" t="e">
        <f>SUMIFS(#REF!,#REF!,$C$5)</f>
        <v>#REF!</v>
      </c>
      <c r="MM17" s="67" t="e">
        <f>SUMIFS(#REF!,#REF!,$C$5)</f>
        <v>#REF!</v>
      </c>
      <c r="MN17" s="67" t="e">
        <f>SUMIFS(#REF!,#REF!,$C$5)</f>
        <v>#REF!</v>
      </c>
      <c r="MO17" s="67" t="e">
        <f>SUMIFS(#REF!,#REF!,$C$5)</f>
        <v>#REF!</v>
      </c>
      <c r="MP17" s="67" t="e">
        <f>SUMIFS(#REF!,#REF!,$C$5)</f>
        <v>#REF!</v>
      </c>
      <c r="MQ17" s="67" t="e">
        <f>SUMIFS(#REF!,#REF!,$C$5)</f>
        <v>#REF!</v>
      </c>
      <c r="MR17" s="67" t="e">
        <f>SUMIFS(#REF!,#REF!,$C$5)</f>
        <v>#REF!</v>
      </c>
      <c r="MS17" s="67" t="e">
        <f>SUMIFS(#REF!,#REF!,$C$5)</f>
        <v>#REF!</v>
      </c>
      <c r="MT17" s="67" t="e">
        <f>SUMIFS(#REF!,#REF!,$C$5)</f>
        <v>#REF!</v>
      </c>
      <c r="MU17" s="67" t="e">
        <f>SUMIFS(#REF!,#REF!,$C$5)</f>
        <v>#REF!</v>
      </c>
      <c r="MV17" s="67" t="e">
        <f>SUMIFS(#REF!,#REF!,$C$5)</f>
        <v>#REF!</v>
      </c>
      <c r="MW17" s="67" t="e">
        <f>SUMIFS(#REF!,#REF!,$C$5)</f>
        <v>#REF!</v>
      </c>
      <c r="MX17" s="67" t="e">
        <f>SUMIFS(#REF!,#REF!,$C$5)</f>
        <v>#REF!</v>
      </c>
      <c r="MY17" s="67" t="e">
        <f>SUMIFS(#REF!,#REF!,$C$5)</f>
        <v>#REF!</v>
      </c>
      <c r="MZ17" s="67" t="e">
        <f>SUMIFS(#REF!,#REF!,$C$5)</f>
        <v>#REF!</v>
      </c>
      <c r="NA17" s="67" t="e">
        <f>SUMIFS(#REF!,#REF!,$C$5)</f>
        <v>#REF!</v>
      </c>
      <c r="NB17" s="67" t="e">
        <f>SUMIFS(#REF!,#REF!,$C$5)</f>
        <v>#REF!</v>
      </c>
      <c r="NC17" s="67" t="e">
        <f>SUMIFS(#REF!,#REF!,$C$5)</f>
        <v>#REF!</v>
      </c>
      <c r="ND17" s="67" t="e">
        <f>SUMIFS(#REF!,#REF!,$C$5)</f>
        <v>#REF!</v>
      </c>
      <c r="NE17" s="67" t="e">
        <f>SUMIFS(#REF!,#REF!,$C$5)</f>
        <v>#REF!</v>
      </c>
      <c r="NF17" s="67" t="e">
        <f>SUMIFS(#REF!,#REF!,$C$5)</f>
        <v>#REF!</v>
      </c>
      <c r="NG17" s="67" t="e">
        <f>SUMIFS(#REF!,#REF!,$C$5)</f>
        <v>#REF!</v>
      </c>
      <c r="NH17" s="67" t="e">
        <f>SUMIFS(#REF!,#REF!,$C$5)</f>
        <v>#REF!</v>
      </c>
      <c r="NI17" s="67" t="e">
        <f>SUMIFS(#REF!,#REF!,$C$5)</f>
        <v>#REF!</v>
      </c>
      <c r="NJ17" s="67" t="e">
        <f>SUMIFS(#REF!,#REF!,$C$5)</f>
        <v>#REF!</v>
      </c>
      <c r="NK17" s="67" t="e">
        <f>SUMIFS(#REF!,#REF!,$C$5)</f>
        <v>#REF!</v>
      </c>
      <c r="NL17" s="67" t="e">
        <f>SUMIFS(#REF!,#REF!,$C$5)</f>
        <v>#REF!</v>
      </c>
      <c r="NM17" s="67" t="e">
        <f>SUMIFS(#REF!,#REF!,$C$5)</f>
        <v>#REF!</v>
      </c>
      <c r="NN17" s="67" t="e">
        <f>SUMIFS(#REF!,#REF!,$C$5)</f>
        <v>#REF!</v>
      </c>
      <c r="NO17" s="67" t="e">
        <f>SUMIFS(#REF!,#REF!,$C$5)</f>
        <v>#REF!</v>
      </c>
      <c r="NP17" s="67" t="e">
        <f>SUMIFS(#REF!,#REF!,$C$5)</f>
        <v>#REF!</v>
      </c>
      <c r="NQ17" s="67" t="e">
        <f>SUMIFS(#REF!,#REF!,$C$5)</f>
        <v>#REF!</v>
      </c>
      <c r="NR17" s="67" t="e">
        <f>SUMIFS(#REF!,#REF!,$C$5)</f>
        <v>#REF!</v>
      </c>
      <c r="NS17" s="67" t="e">
        <f>SUMIFS(#REF!,#REF!,$C$5)</f>
        <v>#REF!</v>
      </c>
      <c r="NT17" s="67" t="e">
        <f>SUMIFS(#REF!,#REF!,$C$5)</f>
        <v>#REF!</v>
      </c>
      <c r="NU17" s="67" t="e">
        <f>SUMIFS(#REF!,#REF!,$C$5)</f>
        <v>#REF!</v>
      </c>
      <c r="NV17" s="67" t="e">
        <f>SUMIFS(#REF!,#REF!,$C$5)</f>
        <v>#REF!</v>
      </c>
      <c r="NW17" s="67" t="e">
        <f>SUMIFS(#REF!,#REF!,$C$5)</f>
        <v>#REF!</v>
      </c>
      <c r="NX17" s="67" t="e">
        <f>SUMIFS(#REF!,#REF!,$C$5)</f>
        <v>#REF!</v>
      </c>
      <c r="NY17" s="67" t="e">
        <f>SUMIFS(#REF!,#REF!,$C$5)</f>
        <v>#REF!</v>
      </c>
      <c r="NZ17" s="67" t="e">
        <f>SUMIFS(#REF!,#REF!,$C$5)</f>
        <v>#REF!</v>
      </c>
      <c r="OA17" s="67" t="e">
        <f>SUMIFS(#REF!,#REF!,$C$5)</f>
        <v>#REF!</v>
      </c>
      <c r="OB17" s="67" t="e">
        <f>SUMIFS(#REF!,#REF!,$C$5)</f>
        <v>#REF!</v>
      </c>
      <c r="OC17" s="67" t="e">
        <f>SUMIFS(#REF!,#REF!,$C$5)</f>
        <v>#REF!</v>
      </c>
      <c r="OD17" s="67" t="e">
        <f>SUMIFS(#REF!,#REF!,$C$5)</f>
        <v>#REF!</v>
      </c>
      <c r="OE17" s="67" t="e">
        <f>SUMIFS(#REF!,#REF!,$C$5)</f>
        <v>#REF!</v>
      </c>
      <c r="OF17" s="67" t="e">
        <f>SUMIFS(#REF!,#REF!,$C$5)</f>
        <v>#REF!</v>
      </c>
      <c r="OG17" s="67" t="e">
        <f>SUMIFS(#REF!,#REF!,$C$5)</f>
        <v>#REF!</v>
      </c>
      <c r="OH17" s="67" t="e">
        <f>SUMIFS(#REF!,#REF!,$C$5)</f>
        <v>#REF!</v>
      </c>
      <c r="OI17" s="67" t="e">
        <f>SUMIFS(#REF!,#REF!,$C$5)</f>
        <v>#REF!</v>
      </c>
      <c r="OJ17" s="67" t="e">
        <f>SUMIFS(#REF!,#REF!,$C$5)</f>
        <v>#REF!</v>
      </c>
      <c r="OK17" s="67" t="e">
        <f>SUMIFS(#REF!,#REF!,$C$5)</f>
        <v>#REF!</v>
      </c>
      <c r="OL17" s="67" t="e">
        <f>SUMIFS(#REF!,#REF!,$C$5)</f>
        <v>#REF!</v>
      </c>
      <c r="OM17" s="67" t="e">
        <f>SUMIFS(#REF!,#REF!,$C$5)</f>
        <v>#REF!</v>
      </c>
      <c r="ON17" s="67" t="e">
        <f>SUMIFS(#REF!,#REF!,$C$5)</f>
        <v>#REF!</v>
      </c>
      <c r="OO17" s="67" t="e">
        <f>SUMIFS(#REF!,#REF!,$C$5)</f>
        <v>#REF!</v>
      </c>
      <c r="OP17" s="67" t="e">
        <f>SUMIFS(#REF!,#REF!,$C$5)</f>
        <v>#REF!</v>
      </c>
      <c r="OQ17" s="67" t="e">
        <f>SUMIFS(#REF!,#REF!,$C$5)</f>
        <v>#REF!</v>
      </c>
      <c r="OR17" s="67" t="e">
        <f>SUMIFS(#REF!,#REF!,$C$5)</f>
        <v>#REF!</v>
      </c>
      <c r="OS17" s="67" t="e">
        <f>SUMIFS(#REF!,#REF!,$C$5)</f>
        <v>#REF!</v>
      </c>
      <c r="OT17" s="67" t="e">
        <f>SUMIFS(#REF!,#REF!,$C$5)</f>
        <v>#REF!</v>
      </c>
      <c r="OU17" s="67" t="e">
        <f>SUMIFS(#REF!,#REF!,$C$5)</f>
        <v>#REF!</v>
      </c>
      <c r="OV17" s="67" t="e">
        <f>SUMIFS(#REF!,#REF!,$C$5)</f>
        <v>#REF!</v>
      </c>
      <c r="OW17" s="67" t="e">
        <f>SUMIFS(#REF!,#REF!,$C$5)</f>
        <v>#REF!</v>
      </c>
      <c r="OX17" s="67" t="e">
        <f>SUMIFS(#REF!,#REF!,$C$5)</f>
        <v>#REF!</v>
      </c>
      <c r="OY17" s="67" t="e">
        <f>SUMIFS(#REF!,#REF!,$C$5)</f>
        <v>#REF!</v>
      </c>
      <c r="OZ17" s="67" t="e">
        <f>SUMIFS(#REF!,#REF!,$C$5)</f>
        <v>#REF!</v>
      </c>
      <c r="PA17" s="67" t="e">
        <f>SUMIFS(#REF!,#REF!,$C$5)</f>
        <v>#REF!</v>
      </c>
      <c r="PB17" s="67" t="e">
        <f>SUMIFS(#REF!,#REF!,$C$5)</f>
        <v>#REF!</v>
      </c>
      <c r="PC17" s="67" t="e">
        <f>SUMIFS(#REF!,#REF!,$C$5)</f>
        <v>#REF!</v>
      </c>
      <c r="PD17" s="67" t="e">
        <f>SUMIFS(#REF!,#REF!,$C$5)</f>
        <v>#REF!</v>
      </c>
      <c r="PE17" s="67" t="e">
        <f>SUMIFS(#REF!,#REF!,$C$5)</f>
        <v>#REF!</v>
      </c>
      <c r="PF17" s="67" t="e">
        <f>SUMIFS(#REF!,#REF!,$C$5)</f>
        <v>#REF!</v>
      </c>
      <c r="PG17" s="67" t="e">
        <f>SUMIFS(#REF!,#REF!,$C$5)</f>
        <v>#REF!</v>
      </c>
      <c r="PH17" s="67" t="e">
        <f>SUMIFS(#REF!,#REF!,$C$5)</f>
        <v>#REF!</v>
      </c>
      <c r="PI17" s="67" t="e">
        <f>SUMIFS(#REF!,#REF!,$C$5)</f>
        <v>#REF!</v>
      </c>
      <c r="PJ17" s="67" t="e">
        <f>SUMIFS(#REF!,#REF!,$C$5)</f>
        <v>#REF!</v>
      </c>
      <c r="PK17" s="67" t="e">
        <f>SUMIFS(#REF!,#REF!,$C$5)</f>
        <v>#REF!</v>
      </c>
      <c r="PL17" s="67" t="e">
        <f>SUMIFS(#REF!,#REF!,$C$5)</f>
        <v>#REF!</v>
      </c>
      <c r="PM17" s="67" t="e">
        <f>SUMIFS(#REF!,#REF!,$C$5)</f>
        <v>#REF!</v>
      </c>
      <c r="PN17" s="67" t="e">
        <f>SUMIFS(#REF!,#REF!,$C$5)</f>
        <v>#REF!</v>
      </c>
      <c r="PO17" s="67" t="e">
        <f>SUMIFS(#REF!,#REF!,$C$5)</f>
        <v>#REF!</v>
      </c>
      <c r="PP17" s="67" t="e">
        <f>SUMIFS(#REF!,#REF!,$C$5)</f>
        <v>#REF!</v>
      </c>
      <c r="PQ17" s="67" t="e">
        <f>SUMIFS(#REF!,#REF!,$C$5)</f>
        <v>#REF!</v>
      </c>
      <c r="PR17" s="67" t="e">
        <f>SUMIFS(#REF!,#REF!,$C$5)</f>
        <v>#REF!</v>
      </c>
      <c r="PS17" s="67" t="e">
        <f>SUMIFS(#REF!,#REF!,$C$5)</f>
        <v>#REF!</v>
      </c>
      <c r="PT17" s="67" t="e">
        <f>SUMIFS(#REF!,#REF!,$C$5)</f>
        <v>#REF!</v>
      </c>
      <c r="PU17" s="67" t="e">
        <f>SUMIFS(#REF!,#REF!,$C$5)</f>
        <v>#REF!</v>
      </c>
      <c r="PV17" s="67" t="e">
        <f>SUMIFS(#REF!,#REF!,$C$5)</f>
        <v>#REF!</v>
      </c>
      <c r="PW17" s="67" t="e">
        <f>SUMIFS(#REF!,#REF!,$C$5)</f>
        <v>#REF!</v>
      </c>
      <c r="PX17" s="67" t="e">
        <f>SUMIFS(#REF!,#REF!,$C$5)</f>
        <v>#REF!</v>
      </c>
      <c r="PY17" s="67" t="e">
        <f>SUMIFS(#REF!,#REF!,$C$5)</f>
        <v>#REF!</v>
      </c>
      <c r="PZ17" s="67" t="e">
        <f>SUMIFS(#REF!,#REF!,$C$5)</f>
        <v>#REF!</v>
      </c>
      <c r="QA17" s="67" t="e">
        <f>SUMIFS(#REF!,#REF!,$C$5)</f>
        <v>#REF!</v>
      </c>
      <c r="QB17" s="67" t="e">
        <f>SUMIFS(#REF!,#REF!,$C$5)</f>
        <v>#REF!</v>
      </c>
      <c r="QC17" s="67" t="e">
        <f>SUMIFS(#REF!,#REF!,$C$5)</f>
        <v>#REF!</v>
      </c>
      <c r="QD17" s="67" t="e">
        <f>SUMIFS(#REF!,#REF!,$C$5)</f>
        <v>#REF!</v>
      </c>
      <c r="QE17" s="67" t="e">
        <f>SUMIFS(#REF!,#REF!,$C$5)</f>
        <v>#REF!</v>
      </c>
      <c r="QF17" s="67" t="e">
        <f>SUMIFS(#REF!,#REF!,$C$5)</f>
        <v>#REF!</v>
      </c>
      <c r="QG17" s="67" t="e">
        <f>SUMIFS(#REF!,#REF!,$C$5)</f>
        <v>#REF!</v>
      </c>
      <c r="QH17" s="67" t="e">
        <f>SUMIFS(#REF!,#REF!,$C$5)</f>
        <v>#REF!</v>
      </c>
      <c r="QI17" s="67" t="e">
        <f>SUMIFS(#REF!,#REF!,$C$5)</f>
        <v>#REF!</v>
      </c>
      <c r="QJ17" s="67" t="e">
        <f>SUMIFS(#REF!,#REF!,$C$5)</f>
        <v>#REF!</v>
      </c>
      <c r="QK17" s="67" t="e">
        <f>SUMIFS(#REF!,#REF!,$C$5)</f>
        <v>#REF!</v>
      </c>
      <c r="QL17" s="67" t="e">
        <f>SUMIFS(#REF!,#REF!,$C$5)</f>
        <v>#REF!</v>
      </c>
      <c r="QM17" s="67" t="e">
        <f>SUMIFS(#REF!,#REF!,$C$5)</f>
        <v>#REF!</v>
      </c>
      <c r="QN17" s="67" t="e">
        <f>SUMIFS(#REF!,#REF!,$C$5)</f>
        <v>#REF!</v>
      </c>
      <c r="QO17" s="67" t="e">
        <f>SUMIFS(#REF!,#REF!,$C$5)</f>
        <v>#REF!</v>
      </c>
      <c r="QP17" s="67" t="e">
        <f>SUMIFS(#REF!,#REF!,$C$5)</f>
        <v>#REF!</v>
      </c>
      <c r="QQ17" s="67" t="e">
        <f>SUMIFS(#REF!,#REF!,$C$5)</f>
        <v>#REF!</v>
      </c>
      <c r="QR17" s="67" t="e">
        <f>SUMIFS(#REF!,#REF!,$C$5)</f>
        <v>#REF!</v>
      </c>
      <c r="QS17" s="67" t="e">
        <f>SUMIFS(#REF!,#REF!,$C$5)</f>
        <v>#REF!</v>
      </c>
      <c r="QT17" s="67" t="e">
        <f>SUMIFS(#REF!,#REF!,$C$5)</f>
        <v>#REF!</v>
      </c>
      <c r="QU17" s="67" t="e">
        <f>SUMIFS(#REF!,#REF!,$C$5)</f>
        <v>#REF!</v>
      </c>
      <c r="QV17" s="67" t="e">
        <f>SUMIFS(#REF!,#REF!,$C$5)</f>
        <v>#REF!</v>
      </c>
      <c r="QW17" s="67" t="e">
        <f>SUMIFS(#REF!,#REF!,$C$5)</f>
        <v>#REF!</v>
      </c>
      <c r="QX17" s="67" t="e">
        <f>SUMIFS(#REF!,#REF!,$C$5)</f>
        <v>#REF!</v>
      </c>
      <c r="QY17" s="67" t="e">
        <f>SUMIFS(#REF!,#REF!,$C$5)</f>
        <v>#REF!</v>
      </c>
      <c r="QZ17" s="67" t="e">
        <f>SUMIFS(#REF!,#REF!,$C$5)</f>
        <v>#REF!</v>
      </c>
      <c r="RA17" s="67" t="e">
        <f>SUMIFS(#REF!,#REF!,$C$5)</f>
        <v>#REF!</v>
      </c>
      <c r="RB17" s="67" t="e">
        <f>SUMIFS(#REF!,#REF!,$C$5)</f>
        <v>#REF!</v>
      </c>
      <c r="RC17" s="67" t="e">
        <f>SUMIFS(#REF!,#REF!,$C$5)</f>
        <v>#REF!</v>
      </c>
      <c r="RD17" s="67" t="e">
        <f>SUMIFS(#REF!,#REF!,$C$5)</f>
        <v>#REF!</v>
      </c>
      <c r="RE17" s="67" t="e">
        <f>SUMIFS(#REF!,#REF!,$C$5)</f>
        <v>#REF!</v>
      </c>
      <c r="RF17" s="67" t="e">
        <f>SUMIFS(#REF!,#REF!,$C$5)</f>
        <v>#REF!</v>
      </c>
      <c r="RG17" s="67" t="e">
        <f>SUMIFS(#REF!,#REF!,$C$5)</f>
        <v>#REF!</v>
      </c>
      <c r="RH17" s="67" t="e">
        <f>SUMIFS(#REF!,#REF!,$C$5)</f>
        <v>#REF!</v>
      </c>
      <c r="RI17" s="67" t="e">
        <f>SUMIFS(#REF!,#REF!,$C$5)</f>
        <v>#REF!</v>
      </c>
      <c r="RJ17" s="67" t="e">
        <f>SUMIFS(#REF!,#REF!,$C$5)</f>
        <v>#REF!</v>
      </c>
      <c r="RK17" s="67" t="e">
        <f>SUMIFS(#REF!,#REF!,$C$5)</f>
        <v>#REF!</v>
      </c>
      <c r="RL17" s="67" t="e">
        <f>SUMIFS(#REF!,#REF!,$C$5)</f>
        <v>#REF!</v>
      </c>
      <c r="RM17" s="67" t="e">
        <f>SUMIFS(#REF!,#REF!,$C$5)</f>
        <v>#REF!</v>
      </c>
      <c r="RN17" s="67" t="e">
        <f>SUMIFS(#REF!,#REF!,$C$5)</f>
        <v>#REF!</v>
      </c>
      <c r="RO17" s="67" t="e">
        <f>SUMIFS(#REF!,#REF!,$C$5)</f>
        <v>#REF!</v>
      </c>
      <c r="RP17" s="67" t="e">
        <f>SUMIFS(#REF!,#REF!,$C$5)</f>
        <v>#REF!</v>
      </c>
      <c r="RQ17" s="67" t="e">
        <f>SUMIFS(#REF!,#REF!,$C$5)</f>
        <v>#REF!</v>
      </c>
      <c r="RR17" s="67" t="e">
        <f>SUMIFS(#REF!,#REF!,$C$5)</f>
        <v>#REF!</v>
      </c>
      <c r="RS17" s="67" t="e">
        <f>SUMIFS(#REF!,#REF!,$C$5)</f>
        <v>#REF!</v>
      </c>
      <c r="RT17" s="67" t="e">
        <f>SUMIFS(#REF!,#REF!,$C$5)</f>
        <v>#REF!</v>
      </c>
      <c r="RU17" s="67" t="e">
        <f>SUMIFS(#REF!,#REF!,$C$5)</f>
        <v>#REF!</v>
      </c>
      <c r="RV17" s="67" t="e">
        <f>SUMIFS(#REF!,#REF!,$C$5)</f>
        <v>#REF!</v>
      </c>
      <c r="RW17" s="67" t="e">
        <f>SUMIFS(#REF!,#REF!,$C$5)</f>
        <v>#REF!</v>
      </c>
      <c r="RX17" s="67" t="e">
        <f>SUMIFS(#REF!,#REF!,$C$5)</f>
        <v>#REF!</v>
      </c>
      <c r="RY17" s="67" t="e">
        <f>SUMIFS(#REF!,#REF!,$C$5)</f>
        <v>#REF!</v>
      </c>
      <c r="RZ17" s="67" t="e">
        <f>SUMIFS(#REF!,#REF!,$C$5)</f>
        <v>#REF!</v>
      </c>
      <c r="SA17" s="67" t="e">
        <f>SUMIFS(#REF!,#REF!,$C$5)</f>
        <v>#REF!</v>
      </c>
      <c r="SB17" s="67" t="e">
        <f>SUMIFS(#REF!,#REF!,$C$5)</f>
        <v>#REF!</v>
      </c>
      <c r="SC17" s="67" t="e">
        <f>SUMIFS(#REF!,#REF!,$C$5)</f>
        <v>#REF!</v>
      </c>
      <c r="SD17" s="67" t="e">
        <f>SUMIFS(#REF!,#REF!,$C$5)</f>
        <v>#REF!</v>
      </c>
      <c r="SE17" s="67" t="e">
        <f>SUMIFS(#REF!,#REF!,$C$5)</f>
        <v>#REF!</v>
      </c>
      <c r="SF17" s="67" t="e">
        <f>SUMIFS(#REF!,#REF!,$C$5)</f>
        <v>#REF!</v>
      </c>
      <c r="SG17" s="67" t="e">
        <f>SUMIFS(#REF!,#REF!,$C$5)</f>
        <v>#REF!</v>
      </c>
      <c r="SH17" s="67" t="e">
        <f>SUMIFS(#REF!,#REF!,$C$5)</f>
        <v>#REF!</v>
      </c>
      <c r="SI17" s="67" t="e">
        <f>SUMIFS(#REF!,#REF!,$C$5)</f>
        <v>#REF!</v>
      </c>
      <c r="SJ17" s="67" t="e">
        <f>SUMIFS(#REF!,#REF!,$C$5)</f>
        <v>#REF!</v>
      </c>
      <c r="SK17" s="67" t="e">
        <f>SUMIFS(#REF!,#REF!,$C$5)</f>
        <v>#REF!</v>
      </c>
      <c r="SL17" s="67" t="e">
        <f>SUMIFS(#REF!,#REF!,$C$5)</f>
        <v>#REF!</v>
      </c>
      <c r="SM17" s="67" t="e">
        <f>SUMIFS(#REF!,#REF!,$C$5)</f>
        <v>#REF!</v>
      </c>
      <c r="SN17" s="67" t="e">
        <f>SUMIFS(#REF!,#REF!,$C$5)</f>
        <v>#REF!</v>
      </c>
      <c r="SO17" s="67" t="e">
        <f>SUMIFS(#REF!,#REF!,$C$5)</f>
        <v>#REF!</v>
      </c>
      <c r="SP17" s="67" t="e">
        <f>SUMIFS(#REF!,#REF!,$C$5)</f>
        <v>#REF!</v>
      </c>
      <c r="SQ17" s="67" t="e">
        <f>SUMIFS(#REF!,#REF!,$C$5)</f>
        <v>#REF!</v>
      </c>
      <c r="SR17" s="67" t="e">
        <f>SUMIFS(#REF!,#REF!,$C$5)</f>
        <v>#REF!</v>
      </c>
      <c r="SS17" s="67" t="e">
        <f>SUMIFS(#REF!,#REF!,$C$5)</f>
        <v>#REF!</v>
      </c>
      <c r="ST17" s="67" t="e">
        <f>SUMIFS(#REF!,#REF!,$C$5)</f>
        <v>#REF!</v>
      </c>
      <c r="SU17" s="67" t="e">
        <f>SUMIFS(#REF!,#REF!,$C$5)</f>
        <v>#REF!</v>
      </c>
      <c r="SV17" s="67" t="e">
        <f>SUMIFS(#REF!,#REF!,$C$5)</f>
        <v>#REF!</v>
      </c>
      <c r="SW17" s="67" t="e">
        <f>SUMIFS(#REF!,#REF!,$C$5)</f>
        <v>#REF!</v>
      </c>
      <c r="SX17" s="67" t="e">
        <f>SUMIFS(#REF!,#REF!,$C$5)</f>
        <v>#REF!</v>
      </c>
      <c r="SY17" s="67" t="e">
        <f>SUMIFS(#REF!,#REF!,$C$5)</f>
        <v>#REF!</v>
      </c>
      <c r="SZ17" s="67" t="e">
        <f>SUMIFS(#REF!,#REF!,$C$5)</f>
        <v>#REF!</v>
      </c>
      <c r="TA17" s="67" t="e">
        <f>SUMIFS(#REF!,#REF!,$C$5)</f>
        <v>#REF!</v>
      </c>
      <c r="TB17" s="67" t="e">
        <f>SUMIFS(#REF!,#REF!,$C$5)</f>
        <v>#REF!</v>
      </c>
      <c r="TC17" s="67" t="e">
        <f>SUMIFS(#REF!,#REF!,$C$5)</f>
        <v>#REF!</v>
      </c>
      <c r="TD17" s="67" t="e">
        <f>SUMIFS(#REF!,#REF!,$C$5)</f>
        <v>#REF!</v>
      </c>
      <c r="TE17" s="67" t="e">
        <f>SUMIFS(#REF!,#REF!,$C$5)</f>
        <v>#REF!</v>
      </c>
      <c r="TF17" s="67" t="e">
        <f>SUMIFS(#REF!,#REF!,$C$5)</f>
        <v>#REF!</v>
      </c>
      <c r="TG17" s="67" t="e">
        <f>SUMIFS(#REF!,#REF!,$C$5)</f>
        <v>#REF!</v>
      </c>
      <c r="TH17" s="67" t="e">
        <f>SUMIFS(#REF!,#REF!,$C$5)</f>
        <v>#REF!</v>
      </c>
      <c r="TI17" s="67" t="e">
        <f>SUMIFS(#REF!,#REF!,$C$5)</f>
        <v>#REF!</v>
      </c>
      <c r="TJ17" s="67" t="e">
        <f>SUMIFS(#REF!,#REF!,$C$5)</f>
        <v>#REF!</v>
      </c>
      <c r="TK17" s="67" t="e">
        <f>SUMIFS(#REF!,#REF!,$C$5)</f>
        <v>#REF!</v>
      </c>
      <c r="TL17" s="67" t="e">
        <f>SUMIFS(#REF!,#REF!,$C$5)</f>
        <v>#REF!</v>
      </c>
      <c r="TM17" s="67" t="e">
        <f>SUMIFS(#REF!,#REF!,$C$5)</f>
        <v>#REF!</v>
      </c>
      <c r="TN17" s="67" t="e">
        <f>SUMIFS(#REF!,#REF!,$C$5)</f>
        <v>#REF!</v>
      </c>
      <c r="TO17" s="67" t="e">
        <f>SUMIFS(#REF!,#REF!,$C$5)</f>
        <v>#REF!</v>
      </c>
      <c r="TP17" s="67" t="e">
        <f>SUMIFS(#REF!,#REF!,$C$5)</f>
        <v>#REF!</v>
      </c>
      <c r="TQ17" s="67" t="e">
        <f>SUMIFS(#REF!,#REF!,$C$5)</f>
        <v>#REF!</v>
      </c>
      <c r="TR17" s="67" t="e">
        <f>SUMIFS(#REF!,#REF!,$C$5)</f>
        <v>#REF!</v>
      </c>
      <c r="TS17" s="67" t="e">
        <f>SUMIFS(#REF!,#REF!,$C$5)</f>
        <v>#REF!</v>
      </c>
      <c r="TT17" s="67" t="e">
        <f>SUMIFS(#REF!,#REF!,$C$5)</f>
        <v>#REF!</v>
      </c>
      <c r="TU17" s="67" t="e">
        <f>SUMIFS(#REF!,#REF!,$C$5)</f>
        <v>#REF!</v>
      </c>
      <c r="TV17" s="67" t="e">
        <f>SUMIFS(#REF!,#REF!,$C$5)</f>
        <v>#REF!</v>
      </c>
      <c r="TW17" s="67" t="e">
        <f>SUMIFS(#REF!,#REF!,$C$5)</f>
        <v>#REF!</v>
      </c>
      <c r="TX17" s="67" t="e">
        <f>SUMIFS(#REF!,#REF!,$C$5)</f>
        <v>#REF!</v>
      </c>
      <c r="TY17" s="67" t="e">
        <f>SUMIFS(#REF!,#REF!,$C$5)</f>
        <v>#REF!</v>
      </c>
      <c r="TZ17" s="67" t="e">
        <f>SUMIFS(#REF!,#REF!,$C$5)</f>
        <v>#REF!</v>
      </c>
      <c r="UA17" s="67" t="e">
        <f>SUMIFS(#REF!,#REF!,$C$5)</f>
        <v>#REF!</v>
      </c>
      <c r="UB17" s="67" t="e">
        <f>SUMIFS(#REF!,#REF!,$C$5)</f>
        <v>#REF!</v>
      </c>
      <c r="UC17" s="67" t="e">
        <f>SUMIFS(#REF!,#REF!,$C$5)</f>
        <v>#REF!</v>
      </c>
      <c r="UD17" s="67" t="e">
        <f>SUMIFS(#REF!,#REF!,$C$5)</f>
        <v>#REF!</v>
      </c>
      <c r="UE17" s="67" t="e">
        <f>SUMIFS(#REF!,#REF!,$C$5)</f>
        <v>#REF!</v>
      </c>
      <c r="UF17" s="67" t="e">
        <f>SUMIFS(#REF!,#REF!,$C$5)</f>
        <v>#REF!</v>
      </c>
      <c r="UG17" s="67" t="e">
        <f>SUMIFS(#REF!,#REF!,$C$5)</f>
        <v>#REF!</v>
      </c>
      <c r="UH17" s="67" t="e">
        <f>SUMIFS(#REF!,#REF!,$C$5)</f>
        <v>#REF!</v>
      </c>
      <c r="UI17" s="67" t="e">
        <f>SUMIFS(#REF!,#REF!,$C$5)</f>
        <v>#REF!</v>
      </c>
      <c r="UJ17" s="67" t="e">
        <f>SUMIFS(#REF!,#REF!,$C$5)</f>
        <v>#REF!</v>
      </c>
      <c r="UK17" s="67" t="e">
        <f>SUMIFS(#REF!,#REF!,$C$5)</f>
        <v>#REF!</v>
      </c>
      <c r="UL17" s="67" t="e">
        <f>SUMIFS(#REF!,#REF!,$C$5)</f>
        <v>#REF!</v>
      </c>
      <c r="UM17" s="67" t="e">
        <f>SUMIFS(#REF!,#REF!,$C$5)</f>
        <v>#REF!</v>
      </c>
      <c r="UN17" s="67" t="e">
        <f>SUMIFS(#REF!,#REF!,$C$5)</f>
        <v>#REF!</v>
      </c>
      <c r="UO17" s="67" t="e">
        <f>SUMIFS(#REF!,#REF!,$C$5)</f>
        <v>#REF!</v>
      </c>
      <c r="UP17" s="67" t="e">
        <f>SUMIFS(#REF!,#REF!,$C$5)</f>
        <v>#REF!</v>
      </c>
      <c r="UQ17" s="67" t="e">
        <f>SUMIFS(#REF!,#REF!,$C$5)</f>
        <v>#REF!</v>
      </c>
      <c r="UR17" s="67" t="e">
        <f>SUMIFS(#REF!,#REF!,$C$5)</f>
        <v>#REF!</v>
      </c>
      <c r="US17" s="67" t="e">
        <f>SUMIFS(#REF!,#REF!,$C$5)</f>
        <v>#REF!</v>
      </c>
      <c r="UT17" s="67" t="e">
        <f>SUMIFS(#REF!,#REF!,$C$5)</f>
        <v>#REF!</v>
      </c>
      <c r="UU17" s="67" t="e">
        <f>SUMIFS(#REF!,#REF!,$C$5)</f>
        <v>#REF!</v>
      </c>
      <c r="UV17" s="67" t="e">
        <f>SUMIFS(#REF!,#REF!,$C$5)</f>
        <v>#REF!</v>
      </c>
      <c r="UW17" s="67" t="e">
        <f>SUMIFS(#REF!,#REF!,$C$5)</f>
        <v>#REF!</v>
      </c>
      <c r="UX17" s="67" t="e">
        <f>SUMIFS(#REF!,#REF!,$C$5)</f>
        <v>#REF!</v>
      </c>
      <c r="UY17" s="67" t="e">
        <f>SUMIFS(#REF!,#REF!,$C$5)</f>
        <v>#REF!</v>
      </c>
      <c r="UZ17" s="67" t="e">
        <f>SUMIFS(#REF!,#REF!,$C$5)</f>
        <v>#REF!</v>
      </c>
      <c r="VA17" s="67" t="e">
        <f>SUMIFS(#REF!,#REF!,$C$5)</f>
        <v>#REF!</v>
      </c>
      <c r="VB17" s="67" t="e">
        <f>SUMIFS(#REF!,#REF!,$C$5)</f>
        <v>#REF!</v>
      </c>
      <c r="VC17" s="67" t="e">
        <f>SUMIFS(#REF!,#REF!,$C$5)</f>
        <v>#REF!</v>
      </c>
      <c r="VD17" s="67" t="e">
        <f>SUMIFS(#REF!,#REF!,$C$5)</f>
        <v>#REF!</v>
      </c>
      <c r="VE17" s="67" t="e">
        <f>SUMIFS(#REF!,#REF!,$C$5)</f>
        <v>#REF!</v>
      </c>
      <c r="VF17" s="67" t="e">
        <f>SUMIFS(#REF!,#REF!,$C$5)</f>
        <v>#REF!</v>
      </c>
      <c r="VG17" s="67" t="e">
        <f>SUMIFS(#REF!,#REF!,$C$5)</f>
        <v>#REF!</v>
      </c>
      <c r="VH17" s="67" t="e">
        <f>SUMIFS(#REF!,#REF!,$C$5)</f>
        <v>#REF!</v>
      </c>
      <c r="VI17" s="67" t="e">
        <f>SUMIFS(#REF!,#REF!,$C$5)</f>
        <v>#REF!</v>
      </c>
      <c r="VJ17" s="67" t="e">
        <f>SUMIFS(#REF!,#REF!,$C$5)</f>
        <v>#REF!</v>
      </c>
      <c r="VK17" s="67" t="e">
        <f>SUMIFS(#REF!,#REF!,$C$5)</f>
        <v>#REF!</v>
      </c>
      <c r="VL17" s="67" t="e">
        <f>SUMIFS(#REF!,#REF!,$C$5)</f>
        <v>#REF!</v>
      </c>
      <c r="VM17" s="67" t="e">
        <f>SUMIFS(#REF!,#REF!,$C$5)</f>
        <v>#REF!</v>
      </c>
      <c r="VN17" s="67" t="e">
        <f>SUMIFS(#REF!,#REF!,$C$5)</f>
        <v>#REF!</v>
      </c>
      <c r="VO17" s="67" t="e">
        <f>SUMIFS(#REF!,#REF!,$C$5)</f>
        <v>#REF!</v>
      </c>
      <c r="VP17" s="67" t="e">
        <f>SUMIFS(#REF!,#REF!,$C$5)</f>
        <v>#REF!</v>
      </c>
      <c r="VQ17" s="67" t="e">
        <f>SUMIFS(#REF!,#REF!,$C$5)</f>
        <v>#REF!</v>
      </c>
      <c r="VR17" s="67" t="e">
        <f>SUMIFS(#REF!,#REF!,$C$5)</f>
        <v>#REF!</v>
      </c>
      <c r="VS17" s="67" t="e">
        <f>SUMIFS(#REF!,#REF!,$C$5)</f>
        <v>#REF!</v>
      </c>
      <c r="VT17" s="67" t="e">
        <f>SUMIFS(#REF!,#REF!,$C$5)</f>
        <v>#REF!</v>
      </c>
      <c r="VU17" s="67" t="e">
        <f>SUMIFS(#REF!,#REF!,$C$5)</f>
        <v>#REF!</v>
      </c>
      <c r="VV17" s="67" t="e">
        <f>SUMIFS(#REF!,#REF!,$C$5)</f>
        <v>#REF!</v>
      </c>
      <c r="VW17" s="67" t="e">
        <f>SUMIFS(#REF!,#REF!,$C$5)</f>
        <v>#REF!</v>
      </c>
      <c r="VX17" s="67" t="e">
        <f>SUMIFS(#REF!,#REF!,$C$5)</f>
        <v>#REF!</v>
      </c>
      <c r="VY17" s="67" t="e">
        <f>SUMIFS(#REF!,#REF!,$C$5)</f>
        <v>#REF!</v>
      </c>
      <c r="VZ17" s="67" t="e">
        <f>SUMIFS(#REF!,#REF!,$C$5)</f>
        <v>#REF!</v>
      </c>
      <c r="WA17" s="67" t="e">
        <f>SUMIFS(#REF!,#REF!,$C$5)</f>
        <v>#REF!</v>
      </c>
      <c r="WB17" s="67" t="e">
        <f>SUMIFS(#REF!,#REF!,$C$5)</f>
        <v>#REF!</v>
      </c>
      <c r="WC17" s="67" t="e">
        <f>SUMIFS(#REF!,#REF!,$C$5)</f>
        <v>#REF!</v>
      </c>
      <c r="WD17" s="67" t="e">
        <f>SUMIFS(#REF!,#REF!,$C$5)</f>
        <v>#REF!</v>
      </c>
      <c r="WE17" s="67" t="e">
        <f>SUMIFS(#REF!,#REF!,$C$5)</f>
        <v>#REF!</v>
      </c>
      <c r="WF17" s="67" t="e">
        <f>SUMIFS(#REF!,#REF!,$C$5)</f>
        <v>#REF!</v>
      </c>
      <c r="WG17" s="67" t="e">
        <f>SUMIFS(#REF!,#REF!,$C$5)</f>
        <v>#REF!</v>
      </c>
      <c r="WH17" s="67" t="e">
        <f>SUMIFS(#REF!,#REF!,$C$5)</f>
        <v>#REF!</v>
      </c>
      <c r="WI17" s="67" t="e">
        <f>SUMIFS(#REF!,#REF!,$C$5)</f>
        <v>#REF!</v>
      </c>
      <c r="WJ17" s="67" t="e">
        <f>SUMIFS(#REF!,#REF!,$C$5)</f>
        <v>#REF!</v>
      </c>
      <c r="WK17" s="67" t="e">
        <f>SUMIFS(#REF!,#REF!,$C$5)</f>
        <v>#REF!</v>
      </c>
      <c r="WL17" s="67" t="e">
        <f>SUMIFS(#REF!,#REF!,$C$5)</f>
        <v>#REF!</v>
      </c>
      <c r="WM17" s="67" t="e">
        <f>SUMIFS(#REF!,#REF!,$C$5)</f>
        <v>#REF!</v>
      </c>
      <c r="WN17" s="67" t="e">
        <f>SUMIFS(#REF!,#REF!,$C$5)</f>
        <v>#REF!</v>
      </c>
      <c r="WO17" s="67" t="e">
        <f>SUMIFS(#REF!,#REF!,$C$5)</f>
        <v>#REF!</v>
      </c>
      <c r="WP17" s="67" t="e">
        <f>SUMIFS(#REF!,#REF!,$C$5)</f>
        <v>#REF!</v>
      </c>
      <c r="WQ17" s="67" t="e">
        <f>SUMIFS(#REF!,#REF!,$C$5)</f>
        <v>#REF!</v>
      </c>
      <c r="WR17" s="67" t="e">
        <f>SUMIFS(#REF!,#REF!,$C$5)</f>
        <v>#REF!</v>
      </c>
      <c r="WS17" s="67" t="e">
        <f>SUMIFS(#REF!,#REF!,$C$5)</f>
        <v>#REF!</v>
      </c>
      <c r="WT17" s="67" t="e">
        <f>SUMIFS(#REF!,#REF!,$C$5)</f>
        <v>#REF!</v>
      </c>
      <c r="WU17" s="67" t="e">
        <f>SUMIFS(#REF!,#REF!,$C$5)</f>
        <v>#REF!</v>
      </c>
      <c r="WV17" s="67" t="e">
        <f>SUMIFS(#REF!,#REF!,$C$5)</f>
        <v>#REF!</v>
      </c>
      <c r="WW17" s="67" t="e">
        <f>SUMIFS(#REF!,#REF!,$C$5)</f>
        <v>#REF!</v>
      </c>
      <c r="WX17" s="67" t="e">
        <f>SUMIFS(#REF!,#REF!,$C$5)</f>
        <v>#REF!</v>
      </c>
      <c r="WY17" s="67" t="e">
        <f>SUMIFS(#REF!,#REF!,$C$5)</f>
        <v>#REF!</v>
      </c>
      <c r="WZ17" s="67" t="e">
        <f>SUMIFS(#REF!,#REF!,$C$5)</f>
        <v>#REF!</v>
      </c>
      <c r="XA17" s="67" t="e">
        <f>SUMIFS(#REF!,#REF!,$C$5)</f>
        <v>#REF!</v>
      </c>
      <c r="XB17" s="67" t="e">
        <f>SUMIFS(#REF!,#REF!,$C$5)</f>
        <v>#REF!</v>
      </c>
      <c r="XC17" s="67" t="e">
        <f>SUMIFS(#REF!,#REF!,$C$5)</f>
        <v>#REF!</v>
      </c>
      <c r="XD17" s="67" t="e">
        <f>SUMIFS(#REF!,#REF!,$C$5)</f>
        <v>#REF!</v>
      </c>
      <c r="XE17" s="67" t="e">
        <f>SUMIFS(#REF!,#REF!,$C$5)</f>
        <v>#REF!</v>
      </c>
      <c r="XF17" s="67" t="e">
        <f>SUMIFS(#REF!,#REF!,$C$5)</f>
        <v>#REF!</v>
      </c>
      <c r="XG17" s="67" t="e">
        <f>SUMIFS(#REF!,#REF!,$C$5)</f>
        <v>#REF!</v>
      </c>
      <c r="XH17" s="67" t="e">
        <f>SUMIFS(#REF!,#REF!,$C$5)</f>
        <v>#REF!</v>
      </c>
      <c r="XI17" s="67" t="e">
        <f>SUMIFS(#REF!,#REF!,$C$5)</f>
        <v>#REF!</v>
      </c>
      <c r="XJ17" s="67" t="e">
        <f>SUMIFS(#REF!,#REF!,$C$5)</f>
        <v>#REF!</v>
      </c>
      <c r="XK17" s="67" t="e">
        <f>SUMIFS(#REF!,#REF!,$C$5)</f>
        <v>#REF!</v>
      </c>
      <c r="XL17" s="67" t="e">
        <f>SUMIFS(#REF!,#REF!,$C$5)</f>
        <v>#REF!</v>
      </c>
      <c r="XM17" s="67" t="e">
        <f>SUMIFS(#REF!,#REF!,$C$5)</f>
        <v>#REF!</v>
      </c>
      <c r="XN17" s="67" t="e">
        <f>SUMIFS(#REF!,#REF!,$C$5)</f>
        <v>#REF!</v>
      </c>
      <c r="XO17" s="67" t="e">
        <f>SUMIFS(#REF!,#REF!,$C$5)</f>
        <v>#REF!</v>
      </c>
      <c r="XP17" s="67" t="e">
        <f>SUMIFS(#REF!,#REF!,$C$5)</f>
        <v>#REF!</v>
      </c>
      <c r="XQ17" s="67" t="e">
        <f>SUMIFS(#REF!,#REF!,$C$5)</f>
        <v>#REF!</v>
      </c>
      <c r="XR17" s="67" t="e">
        <f>SUMIFS(#REF!,#REF!,$C$5)</f>
        <v>#REF!</v>
      </c>
      <c r="XS17" s="67" t="e">
        <f>SUMIFS(#REF!,#REF!,$C$5)</f>
        <v>#REF!</v>
      </c>
      <c r="XT17" s="67" t="e">
        <f>SUMIFS(#REF!,#REF!,$C$5)</f>
        <v>#REF!</v>
      </c>
      <c r="XU17" s="67" t="e">
        <f>SUMIFS(#REF!,#REF!,$C$5)</f>
        <v>#REF!</v>
      </c>
      <c r="XV17" s="67" t="e">
        <f>SUMIFS(#REF!,#REF!,$C$5)</f>
        <v>#REF!</v>
      </c>
      <c r="XW17" s="67" t="e">
        <f>SUMIFS(#REF!,#REF!,$C$5)</f>
        <v>#REF!</v>
      </c>
      <c r="XX17" s="67" t="e">
        <f>SUMIFS(#REF!,#REF!,$C$5)</f>
        <v>#REF!</v>
      </c>
      <c r="XY17" s="67" t="e">
        <f>SUMIFS(#REF!,#REF!,$C$5)</f>
        <v>#REF!</v>
      </c>
      <c r="XZ17" s="67" t="e">
        <f>SUMIFS(#REF!,#REF!,$C$5)</f>
        <v>#REF!</v>
      </c>
      <c r="YA17" s="67" t="e">
        <f>SUMIFS(#REF!,#REF!,$C$5)</f>
        <v>#REF!</v>
      </c>
      <c r="YB17" s="67" t="e">
        <f>SUMIFS(#REF!,#REF!,$C$5)</f>
        <v>#REF!</v>
      </c>
      <c r="YC17" s="67" t="e">
        <f>SUMIFS(#REF!,#REF!,$C$5)</f>
        <v>#REF!</v>
      </c>
      <c r="YD17" s="67" t="e">
        <f>SUMIFS(#REF!,#REF!,$C$5)</f>
        <v>#REF!</v>
      </c>
      <c r="YE17" s="67" t="e">
        <f>SUMIFS(#REF!,#REF!,$C$5)</f>
        <v>#REF!</v>
      </c>
      <c r="YF17" s="67" t="e">
        <f>SUMIFS(#REF!,#REF!,$C$5)</f>
        <v>#REF!</v>
      </c>
      <c r="YG17" s="67" t="e">
        <f>SUMIFS(#REF!,#REF!,$C$5)</f>
        <v>#REF!</v>
      </c>
      <c r="YH17" s="67" t="e">
        <f>SUMIFS(#REF!,#REF!,$C$5)</f>
        <v>#REF!</v>
      </c>
      <c r="YI17" s="67" t="e">
        <f>SUMIFS(#REF!,#REF!,$C$5)</f>
        <v>#REF!</v>
      </c>
      <c r="YJ17" s="67" t="e">
        <f>SUMIFS(#REF!,#REF!,$C$5)</f>
        <v>#REF!</v>
      </c>
      <c r="YK17" s="67" t="e">
        <f>SUMIFS(#REF!,#REF!,$C$5)</f>
        <v>#REF!</v>
      </c>
      <c r="YL17" s="67" t="e">
        <f>SUMIFS(#REF!,#REF!,$C$5)</f>
        <v>#REF!</v>
      </c>
      <c r="YM17" s="67" t="e">
        <f>SUMIFS(#REF!,#REF!,$C$5)</f>
        <v>#REF!</v>
      </c>
      <c r="YN17" s="67" t="e">
        <f>SUMIFS(#REF!,#REF!,$C$5)</f>
        <v>#REF!</v>
      </c>
      <c r="YO17" s="67" t="e">
        <f>SUMIFS(#REF!,#REF!,$C$5)</f>
        <v>#REF!</v>
      </c>
      <c r="YP17" s="67" t="e">
        <f>SUMIFS(#REF!,#REF!,$C$5)</f>
        <v>#REF!</v>
      </c>
      <c r="YQ17" s="67" t="e">
        <f>SUMIFS(#REF!,#REF!,$C$5)</f>
        <v>#REF!</v>
      </c>
      <c r="YR17" s="67" t="e">
        <f>SUMIFS(#REF!,#REF!,$C$5)</f>
        <v>#REF!</v>
      </c>
      <c r="YS17" s="67" t="e">
        <f>SUMIFS(#REF!,#REF!,$C$5)</f>
        <v>#REF!</v>
      </c>
      <c r="YT17" s="67" t="e">
        <f>SUMIFS(#REF!,#REF!,$C$5)</f>
        <v>#REF!</v>
      </c>
      <c r="YU17" s="67" t="e">
        <f>SUMIFS(#REF!,#REF!,$C$5)</f>
        <v>#REF!</v>
      </c>
      <c r="YV17" s="67" t="e">
        <f>SUMIFS(#REF!,#REF!,$C$5)</f>
        <v>#REF!</v>
      </c>
      <c r="YW17" s="67" t="e">
        <f>SUMIFS(#REF!,#REF!,$C$5)</f>
        <v>#REF!</v>
      </c>
      <c r="YX17" s="67" t="e">
        <f>SUMIFS(#REF!,#REF!,$C$5)</f>
        <v>#REF!</v>
      </c>
      <c r="YY17" s="67" t="e">
        <f>SUMIFS(#REF!,#REF!,$C$5)</f>
        <v>#REF!</v>
      </c>
      <c r="YZ17" s="67" t="e">
        <f>SUMIFS(#REF!,#REF!,$C$5)</f>
        <v>#REF!</v>
      </c>
      <c r="ZA17" s="67" t="e">
        <f>SUMIFS(#REF!,#REF!,$C$5)</f>
        <v>#REF!</v>
      </c>
      <c r="ZB17" s="67" t="e">
        <f>SUMIFS(#REF!,#REF!,$C$5)</f>
        <v>#REF!</v>
      </c>
      <c r="ZC17" s="67" t="e">
        <f>SUMIFS(#REF!,#REF!,$C$5)</f>
        <v>#REF!</v>
      </c>
      <c r="ZD17" s="67" t="e">
        <f>SUMIFS(#REF!,#REF!,$C$5)</f>
        <v>#REF!</v>
      </c>
      <c r="ZE17" s="67" t="e">
        <f>SUMIFS(#REF!,#REF!,$C$5)</f>
        <v>#REF!</v>
      </c>
      <c r="ZF17" s="67" t="e">
        <f>SUMIFS(#REF!,#REF!,$C$5)</f>
        <v>#REF!</v>
      </c>
      <c r="ZG17" s="67" t="e">
        <f>SUMIFS(#REF!,#REF!,$C$5)</f>
        <v>#REF!</v>
      </c>
      <c r="ZH17" s="67" t="e">
        <f>SUMIFS(#REF!,#REF!,$C$5)</f>
        <v>#REF!</v>
      </c>
      <c r="ZI17" s="67" t="e">
        <f>SUMIFS(#REF!,#REF!,$C$5)</f>
        <v>#REF!</v>
      </c>
      <c r="ZJ17" s="67" t="e">
        <f>SUMIFS(#REF!,#REF!,$C$5)</f>
        <v>#REF!</v>
      </c>
      <c r="ZK17" s="67" t="e">
        <f>SUMIFS(#REF!,#REF!,$C$5)</f>
        <v>#REF!</v>
      </c>
      <c r="ZL17" s="67" t="e">
        <f>SUMIFS(#REF!,#REF!,$C$5)</f>
        <v>#REF!</v>
      </c>
      <c r="ZM17" s="67" t="e">
        <f>SUMIFS(#REF!,#REF!,$C$5)</f>
        <v>#REF!</v>
      </c>
      <c r="ZN17" s="67" t="e">
        <f>SUMIFS(#REF!,#REF!,$C$5)</f>
        <v>#REF!</v>
      </c>
      <c r="ZO17" s="67" t="e">
        <f>SUMIFS(#REF!,#REF!,$C$5)</f>
        <v>#REF!</v>
      </c>
      <c r="ZP17" s="67" t="e">
        <f>SUMIFS(#REF!,#REF!,$C$5)</f>
        <v>#REF!</v>
      </c>
      <c r="ZQ17" s="67" t="e">
        <f>SUMIFS(#REF!,#REF!,$C$5)</f>
        <v>#REF!</v>
      </c>
      <c r="ZR17" s="67" t="e">
        <f>SUMIFS(#REF!,#REF!,$C$5)</f>
        <v>#REF!</v>
      </c>
      <c r="ZS17" s="67" t="e">
        <f>SUMIFS(#REF!,#REF!,$C$5)</f>
        <v>#REF!</v>
      </c>
      <c r="ZT17" s="67" t="e">
        <f>SUMIFS(#REF!,#REF!,$C$5)</f>
        <v>#REF!</v>
      </c>
      <c r="ZU17" s="67" t="e">
        <f>SUMIFS(#REF!,#REF!,$C$5)</f>
        <v>#REF!</v>
      </c>
      <c r="ZV17" s="67" t="e">
        <f>SUMIFS(#REF!,#REF!,$C$5)</f>
        <v>#REF!</v>
      </c>
      <c r="ZW17" s="67" t="e">
        <f>SUMIFS(#REF!,#REF!,$C$5)</f>
        <v>#REF!</v>
      </c>
      <c r="ZX17" s="67" t="e">
        <f>SUMIFS(#REF!,#REF!,$C$5)</f>
        <v>#REF!</v>
      </c>
      <c r="ZY17" s="67" t="e">
        <f>SUMIFS(#REF!,#REF!,$C$5)</f>
        <v>#REF!</v>
      </c>
      <c r="ZZ17" s="67" t="e">
        <f>SUMIFS(#REF!,#REF!,$C$5)</f>
        <v>#REF!</v>
      </c>
      <c r="AAA17" s="67" t="e">
        <f>SUMIFS(#REF!,#REF!,$C$5)</f>
        <v>#REF!</v>
      </c>
      <c r="AAB17" s="67" t="e">
        <f>SUMIFS(#REF!,#REF!,$C$5)</f>
        <v>#REF!</v>
      </c>
      <c r="AAC17" s="67" t="e">
        <f>SUMIFS(#REF!,#REF!,$C$5)</f>
        <v>#REF!</v>
      </c>
      <c r="AAD17" s="67" t="e">
        <f>SUMIFS(#REF!,#REF!,$C$5)</f>
        <v>#REF!</v>
      </c>
      <c r="AAE17" s="67" t="e">
        <f>SUMIFS(#REF!,#REF!,$C$5)</f>
        <v>#REF!</v>
      </c>
      <c r="AAF17" s="67" t="e">
        <f>SUMIFS(#REF!,#REF!,$C$5)</f>
        <v>#REF!</v>
      </c>
      <c r="AAG17" s="67" t="e">
        <f>SUMIFS(#REF!,#REF!,$C$5)</f>
        <v>#REF!</v>
      </c>
      <c r="AAH17" s="67" t="e">
        <f>SUMIFS(#REF!,#REF!,$C$5)</f>
        <v>#REF!</v>
      </c>
      <c r="AAI17" s="67" t="e">
        <f>SUMIFS(#REF!,#REF!,$C$5)</f>
        <v>#REF!</v>
      </c>
      <c r="AAJ17" s="67" t="e">
        <f>SUMIFS(#REF!,#REF!,$C$5)</f>
        <v>#REF!</v>
      </c>
      <c r="AAK17" s="67" t="e">
        <f>SUMIFS(#REF!,#REF!,$C$5)</f>
        <v>#REF!</v>
      </c>
      <c r="AAL17" s="67" t="e">
        <f>SUMIFS(#REF!,#REF!,$C$5)</f>
        <v>#REF!</v>
      </c>
      <c r="AAM17" s="67" t="e">
        <f>SUMIFS(#REF!,#REF!,$C$5)</f>
        <v>#REF!</v>
      </c>
      <c r="AAN17" s="67" t="e">
        <f>SUMIFS(#REF!,#REF!,$C$5)</f>
        <v>#REF!</v>
      </c>
      <c r="AAO17" s="67" t="e">
        <f>SUMIFS(#REF!,#REF!,$C$5)</f>
        <v>#REF!</v>
      </c>
      <c r="AAP17" s="67" t="e">
        <f>SUMIFS(#REF!,#REF!,$C$5)</f>
        <v>#REF!</v>
      </c>
      <c r="AAQ17" s="67" t="e">
        <f>SUMIFS(#REF!,#REF!,$C$5)</f>
        <v>#REF!</v>
      </c>
      <c r="AAR17" s="67" t="e">
        <f>SUMIFS(#REF!,#REF!,$C$5)</f>
        <v>#REF!</v>
      </c>
      <c r="AAS17" s="67" t="e">
        <f>SUMIFS(#REF!,#REF!,$C$5)</f>
        <v>#REF!</v>
      </c>
      <c r="AAT17" s="67" t="e">
        <f>SUMIFS(#REF!,#REF!,$C$5)</f>
        <v>#REF!</v>
      </c>
      <c r="AAU17" s="67" t="e">
        <f>SUMIFS(#REF!,#REF!,$C$5)</f>
        <v>#REF!</v>
      </c>
      <c r="AAV17" s="67" t="e">
        <f>SUMIFS(#REF!,#REF!,$C$5)</f>
        <v>#REF!</v>
      </c>
      <c r="AAW17" s="67" t="e">
        <f>SUMIFS(#REF!,#REF!,$C$5)</f>
        <v>#REF!</v>
      </c>
      <c r="AAX17" s="67" t="e">
        <f>SUMIFS(#REF!,#REF!,$C$5)</f>
        <v>#REF!</v>
      </c>
      <c r="AAY17" s="67" t="e">
        <f>SUMIFS(#REF!,#REF!,$C$5)</f>
        <v>#REF!</v>
      </c>
      <c r="AAZ17" s="67" t="e">
        <f>SUMIFS(#REF!,#REF!,$C$5)</f>
        <v>#REF!</v>
      </c>
      <c r="ABA17" s="67" t="e">
        <f>SUMIFS(#REF!,#REF!,$C$5)</f>
        <v>#REF!</v>
      </c>
      <c r="ABB17" s="67" t="e">
        <f>SUMIFS(#REF!,#REF!,$C$5)</f>
        <v>#REF!</v>
      </c>
      <c r="ABC17" s="67" t="e">
        <f>SUMIFS(#REF!,#REF!,$C$5)</f>
        <v>#REF!</v>
      </c>
      <c r="ABD17" s="67" t="e">
        <f>SUMIFS(#REF!,#REF!,$C$5)</f>
        <v>#REF!</v>
      </c>
      <c r="ABE17" s="67" t="e">
        <f>SUMIFS(#REF!,#REF!,$C$5)</f>
        <v>#REF!</v>
      </c>
      <c r="ABF17" s="67" t="e">
        <f>SUMIFS(#REF!,#REF!,$C$5)</f>
        <v>#REF!</v>
      </c>
      <c r="ABG17" s="67" t="e">
        <f>SUMIFS(#REF!,#REF!,$C$5)</f>
        <v>#REF!</v>
      </c>
      <c r="ABH17" s="67" t="e">
        <f>SUMIFS(#REF!,#REF!,$C$5)</f>
        <v>#REF!</v>
      </c>
      <c r="ABI17" s="67" t="e">
        <f>SUMIFS(#REF!,#REF!,$C$5)</f>
        <v>#REF!</v>
      </c>
      <c r="ABJ17" s="67" t="e">
        <f>SUMIFS(#REF!,#REF!,$C$5)</f>
        <v>#REF!</v>
      </c>
      <c r="ABK17" s="67" t="e">
        <f>SUMIFS(#REF!,#REF!,$C$5)</f>
        <v>#REF!</v>
      </c>
      <c r="ABL17" s="67" t="e">
        <f>SUMIFS(#REF!,#REF!,$C$5)</f>
        <v>#REF!</v>
      </c>
      <c r="ABM17" s="67" t="e">
        <f>SUMIFS(#REF!,#REF!,$C$5)</f>
        <v>#REF!</v>
      </c>
      <c r="ABN17" s="67" t="e">
        <f>SUMIFS(#REF!,#REF!,$C$5)</f>
        <v>#REF!</v>
      </c>
      <c r="ABO17" s="67" t="e">
        <f>SUMIFS(#REF!,#REF!,$C$5)</f>
        <v>#REF!</v>
      </c>
      <c r="ABP17" s="67" t="e">
        <f>SUMIFS(#REF!,#REF!,$C$5)</f>
        <v>#REF!</v>
      </c>
      <c r="ABQ17" s="67" t="e">
        <f>SUMIFS(#REF!,#REF!,$C$5)</f>
        <v>#REF!</v>
      </c>
      <c r="ABR17" s="67" t="e">
        <f>SUMIFS(#REF!,#REF!,$C$5)</f>
        <v>#REF!</v>
      </c>
      <c r="ABS17" s="67" t="e">
        <f>SUMIFS(#REF!,#REF!,$C$5)</f>
        <v>#REF!</v>
      </c>
      <c r="ABT17" s="67" t="e">
        <f>SUMIFS(#REF!,#REF!,$C$5)</f>
        <v>#REF!</v>
      </c>
      <c r="ABU17" s="67" t="e">
        <f>SUMIFS(#REF!,#REF!,$C$5)</f>
        <v>#REF!</v>
      </c>
      <c r="ABV17" s="67" t="e">
        <f>SUMIFS(#REF!,#REF!,$C$5)</f>
        <v>#REF!</v>
      </c>
      <c r="ABW17" s="67" t="e">
        <f>SUMIFS(#REF!,#REF!,$C$5)</f>
        <v>#REF!</v>
      </c>
      <c r="ABX17" s="67" t="e">
        <f>SUMIFS(#REF!,#REF!,$C$5)</f>
        <v>#REF!</v>
      </c>
      <c r="ABY17" s="67" t="e">
        <f>SUMIFS(#REF!,#REF!,$C$5)</f>
        <v>#REF!</v>
      </c>
      <c r="ABZ17" s="67" t="e">
        <f>SUMIFS(#REF!,#REF!,$C$5)</f>
        <v>#REF!</v>
      </c>
      <c r="ACA17" s="67" t="e">
        <f>SUMIFS(#REF!,#REF!,$C$5)</f>
        <v>#REF!</v>
      </c>
      <c r="ACB17" s="67" t="e">
        <f>SUMIFS(#REF!,#REF!,$C$5)</f>
        <v>#REF!</v>
      </c>
      <c r="ACC17" s="67" t="e">
        <f>SUMIFS(#REF!,#REF!,$C$5)</f>
        <v>#REF!</v>
      </c>
      <c r="ACD17" s="67" t="e">
        <f>SUMIFS(#REF!,#REF!,$C$5)</f>
        <v>#REF!</v>
      </c>
      <c r="ACE17" s="67" t="e">
        <f>SUMIFS(#REF!,#REF!,$C$5)</f>
        <v>#REF!</v>
      </c>
      <c r="ACF17" s="67" t="e">
        <f>SUMIFS(#REF!,#REF!,$C$5)</f>
        <v>#REF!</v>
      </c>
      <c r="ACG17" s="67" t="e">
        <f>SUMIFS(#REF!,#REF!,$C$5)</f>
        <v>#REF!</v>
      </c>
      <c r="ACH17" s="67" t="e">
        <f>SUMIFS(#REF!,#REF!,$C$5)</f>
        <v>#REF!</v>
      </c>
      <c r="ACI17" s="67" t="e">
        <f>SUMIFS(#REF!,#REF!,$C$5)</f>
        <v>#REF!</v>
      </c>
      <c r="ACJ17" s="67" t="e">
        <f>SUMIFS(#REF!,#REF!,$C$5)</f>
        <v>#REF!</v>
      </c>
      <c r="ACK17" s="67" t="e">
        <f>SUMIFS(#REF!,#REF!,$C$5)</f>
        <v>#REF!</v>
      </c>
      <c r="ACL17" s="67" t="e">
        <f>SUMIFS(#REF!,#REF!,$C$5)</f>
        <v>#REF!</v>
      </c>
      <c r="ACM17" s="67" t="e">
        <f>SUMIFS(#REF!,#REF!,$C$5)</f>
        <v>#REF!</v>
      </c>
      <c r="ACN17" s="67" t="e">
        <f>SUMIFS(#REF!,#REF!,$C$5)</f>
        <v>#REF!</v>
      </c>
      <c r="ACO17" s="67" t="e">
        <f>SUMIFS(#REF!,#REF!,$C$5)</f>
        <v>#REF!</v>
      </c>
      <c r="ACP17" s="67" t="e">
        <f>SUMIFS(#REF!,#REF!,$C$5)</f>
        <v>#REF!</v>
      </c>
      <c r="ACQ17" s="67" t="e">
        <f>SUMIFS(#REF!,#REF!,$C$5)</f>
        <v>#REF!</v>
      </c>
      <c r="ACR17" s="67" t="e">
        <f>SUMIFS(#REF!,#REF!,$C$5)</f>
        <v>#REF!</v>
      </c>
      <c r="ACS17" s="67" t="e">
        <f>SUMIFS(#REF!,#REF!,$C$5)</f>
        <v>#REF!</v>
      </c>
      <c r="ACT17" s="67" t="e">
        <f>SUMIFS(#REF!,#REF!,$C$5)</f>
        <v>#REF!</v>
      </c>
      <c r="ACU17" s="67" t="e">
        <f>SUMIFS(#REF!,#REF!,$C$5)</f>
        <v>#REF!</v>
      </c>
      <c r="ACV17" s="67" t="e">
        <f>SUMIFS(#REF!,#REF!,$C$5)</f>
        <v>#REF!</v>
      </c>
      <c r="ACW17" s="67" t="e">
        <f>SUMIFS(#REF!,#REF!,$C$5)</f>
        <v>#REF!</v>
      </c>
      <c r="ACX17" s="67" t="e">
        <f>SUMIFS(#REF!,#REF!,$C$5)</f>
        <v>#REF!</v>
      </c>
      <c r="ACY17" s="67" t="e">
        <f>SUMIFS(#REF!,#REF!,$C$5)</f>
        <v>#REF!</v>
      </c>
      <c r="ACZ17" s="67" t="e">
        <f>SUMIFS(#REF!,#REF!,$C$5)</f>
        <v>#REF!</v>
      </c>
      <c r="ADA17" s="67" t="e">
        <f>SUMIFS(#REF!,#REF!,$C$5)</f>
        <v>#REF!</v>
      </c>
      <c r="ADB17" s="67" t="e">
        <f>SUMIFS(#REF!,#REF!,$C$5)</f>
        <v>#REF!</v>
      </c>
      <c r="ADC17" s="67" t="e">
        <f>SUMIFS(#REF!,#REF!,$C$5)</f>
        <v>#REF!</v>
      </c>
      <c r="ADD17" s="67" t="e">
        <f>SUMIFS(#REF!,#REF!,$C$5)</f>
        <v>#REF!</v>
      </c>
      <c r="ADE17" s="67" t="e">
        <f>SUMIFS(#REF!,#REF!,$C$5)</f>
        <v>#REF!</v>
      </c>
      <c r="ADF17" s="67" t="e">
        <f>SUMIFS(#REF!,#REF!,$C$5)</f>
        <v>#REF!</v>
      </c>
      <c r="ADG17" s="67" t="e">
        <f>SUMIFS(#REF!,#REF!,$C$5)</f>
        <v>#REF!</v>
      </c>
      <c r="ADH17" s="67" t="e">
        <f>SUMIFS(#REF!,#REF!,$C$5)</f>
        <v>#REF!</v>
      </c>
      <c r="ADI17" s="67" t="e">
        <f>SUMIFS(#REF!,#REF!,$C$5)</f>
        <v>#REF!</v>
      </c>
      <c r="ADJ17" s="67" t="e">
        <f>SUMIFS(#REF!,#REF!,$C$5)</f>
        <v>#REF!</v>
      </c>
      <c r="ADK17" s="67" t="e">
        <f>SUMIFS(#REF!,#REF!,$C$5)</f>
        <v>#REF!</v>
      </c>
      <c r="ADL17" s="67" t="e">
        <f>SUMIFS(#REF!,#REF!,$C$5)</f>
        <v>#REF!</v>
      </c>
      <c r="ADM17" s="67" t="e">
        <f>SUMIFS(#REF!,#REF!,$C$5)</f>
        <v>#REF!</v>
      </c>
      <c r="ADN17" s="67" t="e">
        <f>SUMIFS(#REF!,#REF!,$C$5)</f>
        <v>#REF!</v>
      </c>
      <c r="ADO17" s="67" t="e">
        <f>SUMIFS(#REF!,#REF!,$C$5)</f>
        <v>#REF!</v>
      </c>
      <c r="ADP17" s="67" t="e">
        <f>SUMIFS(#REF!,#REF!,$C$5)</f>
        <v>#REF!</v>
      </c>
      <c r="ADQ17" s="67" t="e">
        <f>SUMIFS(#REF!,#REF!,$C$5)</f>
        <v>#REF!</v>
      </c>
      <c r="ADR17" s="67" t="e">
        <f>SUMIFS(#REF!,#REF!,$C$5)</f>
        <v>#REF!</v>
      </c>
      <c r="ADS17" s="67" t="e">
        <f>SUMIFS(#REF!,#REF!,$C$5)</f>
        <v>#REF!</v>
      </c>
      <c r="ADT17" s="67" t="e">
        <f>SUMIFS(#REF!,#REF!,$C$5)</f>
        <v>#REF!</v>
      </c>
      <c r="ADU17" s="67" t="e">
        <f>SUMIFS(#REF!,#REF!,$C$5)</f>
        <v>#REF!</v>
      </c>
      <c r="ADV17" s="67" t="e">
        <f>SUMIFS(#REF!,#REF!,$C$5)</f>
        <v>#REF!</v>
      </c>
      <c r="ADW17" s="67" t="e">
        <f>SUMIFS(#REF!,#REF!,$C$5)</f>
        <v>#REF!</v>
      </c>
      <c r="ADX17" s="67" t="e">
        <f>SUMIFS(#REF!,#REF!,$C$5)</f>
        <v>#REF!</v>
      </c>
      <c r="ADY17" s="67" t="e">
        <f>SUMIFS(#REF!,#REF!,$C$5)</f>
        <v>#REF!</v>
      </c>
      <c r="ADZ17" s="67" t="e">
        <f>SUMIFS(#REF!,#REF!,$C$5)</f>
        <v>#REF!</v>
      </c>
      <c r="AEA17" s="67" t="e">
        <f>SUMIFS(#REF!,#REF!,$C$5)</f>
        <v>#REF!</v>
      </c>
      <c r="AEB17" s="67" t="e">
        <f>SUMIFS(#REF!,#REF!,$C$5)</f>
        <v>#REF!</v>
      </c>
      <c r="AEC17" s="67" t="e">
        <f>SUMIFS(#REF!,#REF!,$C$5)</f>
        <v>#REF!</v>
      </c>
      <c r="AED17" s="67" t="e">
        <f>SUMIFS(#REF!,#REF!,$C$5)</f>
        <v>#REF!</v>
      </c>
      <c r="AEE17" s="67" t="e">
        <f>SUMIFS(#REF!,#REF!,$C$5)</f>
        <v>#REF!</v>
      </c>
      <c r="AEF17" s="67" t="e">
        <f>SUMIFS(#REF!,#REF!,$C$5)</f>
        <v>#REF!</v>
      </c>
      <c r="AEG17" s="67" t="e">
        <f>SUMIFS(#REF!,#REF!,$C$5)</f>
        <v>#REF!</v>
      </c>
      <c r="AEH17" s="67" t="e">
        <f>SUMIFS(#REF!,#REF!,$C$5)</f>
        <v>#REF!</v>
      </c>
      <c r="AEI17" s="67" t="e">
        <f>SUMIFS(#REF!,#REF!,$C$5)</f>
        <v>#REF!</v>
      </c>
      <c r="AEJ17" s="67" t="e">
        <f>SUMIFS(#REF!,#REF!,$C$5)</f>
        <v>#REF!</v>
      </c>
      <c r="AEK17" s="67" t="e">
        <f>SUMIFS(#REF!,#REF!,$C$5)</f>
        <v>#REF!</v>
      </c>
      <c r="AEL17" s="67" t="e">
        <f>SUMIFS(#REF!,#REF!,$C$5)</f>
        <v>#REF!</v>
      </c>
      <c r="AEM17" s="67" t="e">
        <f>SUMIFS(#REF!,#REF!,$C$5)</f>
        <v>#REF!</v>
      </c>
      <c r="AEN17" s="67" t="e">
        <f>SUMIFS(#REF!,#REF!,$C$5)</f>
        <v>#REF!</v>
      </c>
      <c r="AEO17" s="67" t="e">
        <f>SUMIFS(#REF!,#REF!,$C$5)</f>
        <v>#REF!</v>
      </c>
      <c r="AEP17" s="67" t="e">
        <f>SUMIFS(#REF!,#REF!,$C$5)</f>
        <v>#REF!</v>
      </c>
      <c r="AEQ17" s="67" t="e">
        <f>SUMIFS(#REF!,#REF!,$C$5)</f>
        <v>#REF!</v>
      </c>
      <c r="AER17" s="67" t="e">
        <f>SUMIFS(#REF!,#REF!,$C$5)</f>
        <v>#REF!</v>
      </c>
      <c r="AES17" s="67" t="e">
        <f>SUMIFS(#REF!,#REF!,$C$5)</f>
        <v>#REF!</v>
      </c>
      <c r="AET17" s="67" t="e">
        <f>SUMIFS(#REF!,#REF!,$C$5)</f>
        <v>#REF!</v>
      </c>
      <c r="AEU17" s="67" t="e">
        <f>SUMIFS(#REF!,#REF!,$C$5)</f>
        <v>#REF!</v>
      </c>
      <c r="AEV17" s="67" t="e">
        <f>SUMIFS(#REF!,#REF!,$C$5)</f>
        <v>#REF!</v>
      </c>
      <c r="AEW17" s="67" t="e">
        <f>SUMIFS(#REF!,#REF!,$C$5)</f>
        <v>#REF!</v>
      </c>
      <c r="AEX17" s="67" t="e">
        <f>SUMIFS(#REF!,#REF!,$C$5)</f>
        <v>#REF!</v>
      </c>
      <c r="AEY17" s="67" t="e">
        <f>SUMIFS(#REF!,#REF!,$C$5)</f>
        <v>#REF!</v>
      </c>
      <c r="AEZ17" s="67" t="e">
        <f>SUMIFS(#REF!,#REF!,$C$5)</f>
        <v>#REF!</v>
      </c>
      <c r="AFA17" s="67" t="e">
        <f>SUMIFS(#REF!,#REF!,$C$5)</f>
        <v>#REF!</v>
      </c>
      <c r="AFB17" s="67" t="e">
        <f>SUMIFS(#REF!,#REF!,$C$5)</f>
        <v>#REF!</v>
      </c>
      <c r="AFC17" s="67" t="e">
        <f>SUMIFS(#REF!,#REF!,$C$5)</f>
        <v>#REF!</v>
      </c>
      <c r="AFD17" s="67" t="e">
        <f>SUMIFS(#REF!,#REF!,$C$5)</f>
        <v>#REF!</v>
      </c>
      <c r="AFE17" s="67" t="e">
        <f>SUMIFS(#REF!,#REF!,$C$5)</f>
        <v>#REF!</v>
      </c>
      <c r="AFF17" s="67" t="e">
        <f>SUMIFS(#REF!,#REF!,$C$5)</f>
        <v>#REF!</v>
      </c>
      <c r="AFG17" s="67" t="e">
        <f>SUMIFS(#REF!,#REF!,$C$5)</f>
        <v>#REF!</v>
      </c>
      <c r="AFH17" s="67" t="e">
        <f>SUMIFS(#REF!,#REF!,$C$5)</f>
        <v>#REF!</v>
      </c>
      <c r="AFI17" s="67" t="e">
        <f>SUMIFS(#REF!,#REF!,$C$5)</f>
        <v>#REF!</v>
      </c>
      <c r="AFJ17" s="67" t="e">
        <f>SUMIFS(#REF!,#REF!,$C$5)</f>
        <v>#REF!</v>
      </c>
      <c r="AFK17" s="67" t="e">
        <f>SUMIFS(#REF!,#REF!,$C$5)</f>
        <v>#REF!</v>
      </c>
      <c r="AFL17" s="67" t="e">
        <f>SUMIFS(#REF!,#REF!,$C$5)</f>
        <v>#REF!</v>
      </c>
      <c r="AFM17" s="67" t="e">
        <f>SUMIFS(#REF!,#REF!,$C$5)</f>
        <v>#REF!</v>
      </c>
      <c r="AFN17" s="67" t="e">
        <f>SUMIFS(#REF!,#REF!,$C$5)</f>
        <v>#REF!</v>
      </c>
      <c r="AFO17" s="67" t="e">
        <f>SUMIFS(#REF!,#REF!,$C$5)</f>
        <v>#REF!</v>
      </c>
      <c r="AFP17" s="67" t="e">
        <f>SUMIFS(#REF!,#REF!,$C$5)</f>
        <v>#REF!</v>
      </c>
      <c r="AFQ17" s="67" t="e">
        <f>SUMIFS(#REF!,#REF!,$C$5)</f>
        <v>#REF!</v>
      </c>
      <c r="AFR17" s="67" t="e">
        <f>SUMIFS(#REF!,#REF!,$C$5)</f>
        <v>#REF!</v>
      </c>
      <c r="AFS17" s="67" t="e">
        <f>SUMIFS(#REF!,#REF!,$C$5)</f>
        <v>#REF!</v>
      </c>
      <c r="AFT17" s="67" t="e">
        <f>SUMIFS(#REF!,#REF!,$C$5)</f>
        <v>#REF!</v>
      </c>
      <c r="AFU17" s="67" t="e">
        <f>SUMIFS(#REF!,#REF!,$C$5)</f>
        <v>#REF!</v>
      </c>
      <c r="AFV17" s="67" t="e">
        <f>SUMIFS(#REF!,#REF!,$C$5)</f>
        <v>#REF!</v>
      </c>
      <c r="AFW17" s="67" t="e">
        <f>SUMIFS(#REF!,#REF!,$C$5)</f>
        <v>#REF!</v>
      </c>
      <c r="AFX17" s="67" t="e">
        <f>SUMIFS(#REF!,#REF!,$C$5)</f>
        <v>#REF!</v>
      </c>
      <c r="AFY17" s="67" t="e">
        <f>SUMIFS(#REF!,#REF!,$C$5)</f>
        <v>#REF!</v>
      </c>
      <c r="AFZ17" s="67" t="e">
        <f>SUMIFS(#REF!,#REF!,$C$5)</f>
        <v>#REF!</v>
      </c>
      <c r="AGA17" s="67" t="e">
        <f>SUMIFS(#REF!,#REF!,$C$5)</f>
        <v>#REF!</v>
      </c>
      <c r="AGB17" s="67" t="e">
        <f>SUMIFS(#REF!,#REF!,$C$5)</f>
        <v>#REF!</v>
      </c>
      <c r="AGC17" s="67" t="e">
        <f>SUMIFS(#REF!,#REF!,$C$5)</f>
        <v>#REF!</v>
      </c>
      <c r="AGD17" s="67" t="e">
        <f>SUMIFS(#REF!,#REF!,$C$5)</f>
        <v>#REF!</v>
      </c>
      <c r="AGE17" s="67" t="e">
        <f>SUMIFS(#REF!,#REF!,$C$5)</f>
        <v>#REF!</v>
      </c>
      <c r="AGF17" s="67" t="e">
        <f>SUMIFS(#REF!,#REF!,$C$5)</f>
        <v>#REF!</v>
      </c>
      <c r="AGG17" s="67" t="e">
        <f>SUMIFS(#REF!,#REF!,$C$5)</f>
        <v>#REF!</v>
      </c>
      <c r="AGH17" s="67" t="e">
        <f>SUMIFS(#REF!,#REF!,$C$5)</f>
        <v>#REF!</v>
      </c>
      <c r="AGI17" s="67" t="e">
        <f>SUMIFS(#REF!,#REF!,$C$5)</f>
        <v>#REF!</v>
      </c>
      <c r="AGJ17" s="67" t="e">
        <f>SUMIFS(#REF!,#REF!,$C$5)</f>
        <v>#REF!</v>
      </c>
      <c r="AGK17" s="67" t="e">
        <f>SUMIFS(#REF!,#REF!,$C$5)</f>
        <v>#REF!</v>
      </c>
      <c r="AGL17" s="67" t="e">
        <f>SUMIFS(#REF!,#REF!,$C$5)</f>
        <v>#REF!</v>
      </c>
      <c r="AGM17" s="67" t="e">
        <f>SUMIFS(#REF!,#REF!,$C$5)</f>
        <v>#REF!</v>
      </c>
      <c r="AGN17" s="67" t="e">
        <f>SUMIFS(#REF!,#REF!,$C$5)</f>
        <v>#REF!</v>
      </c>
      <c r="AGO17" s="67" t="e">
        <f>SUMIFS(#REF!,#REF!,$C$5)</f>
        <v>#REF!</v>
      </c>
      <c r="AGP17" s="67" t="e">
        <f>SUMIFS(#REF!,#REF!,$C$5)</f>
        <v>#REF!</v>
      </c>
      <c r="AGQ17" s="67" t="e">
        <f>SUMIFS(#REF!,#REF!,$C$5)</f>
        <v>#REF!</v>
      </c>
      <c r="AGR17" s="67" t="e">
        <f>SUMIFS(#REF!,#REF!,$C$5)</f>
        <v>#REF!</v>
      </c>
      <c r="AGS17" s="67" t="e">
        <f>SUMIFS(#REF!,#REF!,$C$5)</f>
        <v>#REF!</v>
      </c>
      <c r="AGT17" s="67" t="e">
        <f>SUMIFS(#REF!,#REF!,$C$5)</f>
        <v>#REF!</v>
      </c>
      <c r="AGU17" s="67" t="e">
        <f>SUMIFS(#REF!,#REF!,$C$5)</f>
        <v>#REF!</v>
      </c>
      <c r="AGV17" s="67" t="e">
        <f>SUMIFS(#REF!,#REF!,$C$5)</f>
        <v>#REF!</v>
      </c>
      <c r="AGW17" s="67" t="e">
        <f>SUMIFS(#REF!,#REF!,$C$5)</f>
        <v>#REF!</v>
      </c>
      <c r="AGX17" s="67" t="e">
        <f>SUMIFS(#REF!,#REF!,$C$5)</f>
        <v>#REF!</v>
      </c>
      <c r="AGY17" s="67" t="e">
        <f>SUMIFS(#REF!,#REF!,$C$5)</f>
        <v>#REF!</v>
      </c>
      <c r="AGZ17" s="67" t="e">
        <f>SUMIFS(#REF!,#REF!,$C$5)</f>
        <v>#REF!</v>
      </c>
      <c r="AHA17" s="67" t="e">
        <f>SUMIFS(#REF!,#REF!,$C$5)</f>
        <v>#REF!</v>
      </c>
      <c r="AHB17" s="67" t="e">
        <f>SUMIFS(#REF!,#REF!,$C$5)</f>
        <v>#REF!</v>
      </c>
      <c r="AHC17" s="67" t="e">
        <f>SUMIFS(#REF!,#REF!,$C$5)</f>
        <v>#REF!</v>
      </c>
      <c r="AHD17" s="67" t="e">
        <f>SUMIFS(#REF!,#REF!,$C$5)</f>
        <v>#REF!</v>
      </c>
      <c r="AHE17" s="67" t="e">
        <f>SUMIFS(#REF!,#REF!,$C$5)</f>
        <v>#REF!</v>
      </c>
      <c r="AHF17" s="67" t="e">
        <f>SUMIFS(#REF!,#REF!,$C$5)</f>
        <v>#REF!</v>
      </c>
      <c r="AHG17" s="67" t="e">
        <f>SUMIFS(#REF!,#REF!,$C$5)</f>
        <v>#REF!</v>
      </c>
      <c r="AHH17" s="67" t="e">
        <f>SUMIFS(#REF!,#REF!,$C$5)</f>
        <v>#REF!</v>
      </c>
      <c r="AHI17" s="67" t="e">
        <f>SUMIFS(#REF!,#REF!,$C$5)</f>
        <v>#REF!</v>
      </c>
      <c r="AHJ17" s="67" t="e">
        <f>SUMIFS(#REF!,#REF!,$C$5)</f>
        <v>#REF!</v>
      </c>
      <c r="AHK17" s="67" t="e">
        <f>SUMIFS(#REF!,#REF!,$C$5)</f>
        <v>#REF!</v>
      </c>
      <c r="AHL17" s="67" t="e">
        <f>SUMIFS(#REF!,#REF!,$C$5)</f>
        <v>#REF!</v>
      </c>
      <c r="AHM17" s="67" t="e">
        <f>SUMIFS(#REF!,#REF!,$C$5)</f>
        <v>#REF!</v>
      </c>
      <c r="AHN17" s="67" t="e">
        <f>SUMIFS(#REF!,#REF!,$C$5)</f>
        <v>#REF!</v>
      </c>
      <c r="AHO17" s="67" t="e">
        <f>SUMIFS(#REF!,#REF!,$C$5)</f>
        <v>#REF!</v>
      </c>
      <c r="AHP17" s="67" t="e">
        <f>SUMIFS(#REF!,#REF!,$C$5)</f>
        <v>#REF!</v>
      </c>
      <c r="AHQ17" s="67" t="e">
        <f>SUMIFS(#REF!,#REF!,$C$5)</f>
        <v>#REF!</v>
      </c>
      <c r="AHR17" s="67" t="e">
        <f>SUMIFS(#REF!,#REF!,$C$5)</f>
        <v>#REF!</v>
      </c>
      <c r="AHS17" s="67" t="e">
        <f>SUMIFS(#REF!,#REF!,$C$5)</f>
        <v>#REF!</v>
      </c>
      <c r="AHT17" s="67" t="e">
        <f>SUMIFS(#REF!,#REF!,$C$5)</f>
        <v>#REF!</v>
      </c>
      <c r="AHU17" s="67" t="e">
        <f>SUMIFS(#REF!,#REF!,$C$5)</f>
        <v>#REF!</v>
      </c>
      <c r="AHV17" s="67" t="e">
        <f>SUMIFS(#REF!,#REF!,$C$5)</f>
        <v>#REF!</v>
      </c>
      <c r="AHW17" s="67" t="e">
        <f>SUMIFS(#REF!,#REF!,$C$5)</f>
        <v>#REF!</v>
      </c>
      <c r="AHX17" s="67" t="e">
        <f>SUMIFS(#REF!,#REF!,$C$5)</f>
        <v>#REF!</v>
      </c>
      <c r="AHY17" s="67" t="e">
        <f>SUMIFS(#REF!,#REF!,$C$5)</f>
        <v>#REF!</v>
      </c>
      <c r="AHZ17" s="67" t="e">
        <f>SUMIFS(#REF!,#REF!,$C$5)</f>
        <v>#REF!</v>
      </c>
      <c r="AIA17" s="67" t="e">
        <f>SUMIFS(#REF!,#REF!,$C$5)</f>
        <v>#REF!</v>
      </c>
      <c r="AIB17" s="67" t="e">
        <f>SUMIFS(#REF!,#REF!,$C$5)</f>
        <v>#REF!</v>
      </c>
      <c r="AIC17" s="67" t="e">
        <f>SUMIFS(#REF!,#REF!,$C$5)</f>
        <v>#REF!</v>
      </c>
      <c r="AID17" s="67" t="e">
        <f>SUMIFS(#REF!,#REF!,$C$5)</f>
        <v>#REF!</v>
      </c>
      <c r="AIE17" s="67" t="e">
        <f>SUMIFS(#REF!,#REF!,$C$5)</f>
        <v>#REF!</v>
      </c>
      <c r="AIF17" s="67" t="e">
        <f>SUMIFS(#REF!,#REF!,$C$5)</f>
        <v>#REF!</v>
      </c>
      <c r="AIG17" s="67" t="e">
        <f>SUMIFS(#REF!,#REF!,$C$5)</f>
        <v>#REF!</v>
      </c>
      <c r="AIH17" s="67" t="e">
        <f>SUMIFS(#REF!,#REF!,$C$5)</f>
        <v>#REF!</v>
      </c>
      <c r="AII17" s="67" t="e">
        <f>SUMIFS(#REF!,#REF!,$C$5)</f>
        <v>#REF!</v>
      </c>
      <c r="AIJ17" s="67" t="e">
        <f>SUMIFS(#REF!,#REF!,$C$5)</f>
        <v>#REF!</v>
      </c>
      <c r="AIK17" s="67" t="e">
        <f>SUMIFS(#REF!,#REF!,$C$5)</f>
        <v>#REF!</v>
      </c>
      <c r="AIL17" s="67" t="e">
        <f>SUMIFS(#REF!,#REF!,$C$5)</f>
        <v>#REF!</v>
      </c>
      <c r="AIM17" s="67" t="e">
        <f>SUMIFS(#REF!,#REF!,$C$5)</f>
        <v>#REF!</v>
      </c>
      <c r="AIN17" s="67" t="e">
        <f>SUMIFS(#REF!,#REF!,$C$5)</f>
        <v>#REF!</v>
      </c>
      <c r="AIO17" s="67" t="e">
        <f>SUMIFS(#REF!,#REF!,$C$5)</f>
        <v>#REF!</v>
      </c>
      <c r="AIP17" s="67" t="e">
        <f>SUMIFS(#REF!,#REF!,$C$5)</f>
        <v>#REF!</v>
      </c>
      <c r="AIQ17" s="67" t="e">
        <f>SUMIFS(#REF!,#REF!,$C$5)</f>
        <v>#REF!</v>
      </c>
      <c r="AIR17" s="67" t="e">
        <f>SUMIFS(#REF!,#REF!,$C$5)</f>
        <v>#REF!</v>
      </c>
      <c r="AIS17" s="67" t="e">
        <f>SUMIFS(#REF!,#REF!,$C$5)</f>
        <v>#REF!</v>
      </c>
      <c r="AIT17" s="67" t="e">
        <f>SUMIFS(#REF!,#REF!,$C$5)</f>
        <v>#REF!</v>
      </c>
      <c r="AIU17" s="67" t="e">
        <f>SUMIFS(#REF!,#REF!,$C$5)</f>
        <v>#REF!</v>
      </c>
      <c r="AIV17" s="67" t="e">
        <f>SUMIFS(#REF!,#REF!,$C$5)</f>
        <v>#REF!</v>
      </c>
      <c r="AIW17" s="67" t="e">
        <f>SUMIFS(#REF!,#REF!,$C$5)</f>
        <v>#REF!</v>
      </c>
      <c r="AIX17" s="67" t="e">
        <f>SUMIFS(#REF!,#REF!,$C$5)</f>
        <v>#REF!</v>
      </c>
      <c r="AIY17" s="67" t="e">
        <f>SUMIFS(#REF!,#REF!,$C$5)</f>
        <v>#REF!</v>
      </c>
      <c r="AIZ17" s="67" t="e">
        <f>SUMIFS(#REF!,#REF!,$C$5)</f>
        <v>#REF!</v>
      </c>
      <c r="AJA17" s="67" t="e">
        <f>SUMIFS(#REF!,#REF!,$C$5)</f>
        <v>#REF!</v>
      </c>
      <c r="AJB17" s="67" t="e">
        <f>SUMIFS(#REF!,#REF!,$C$5)</f>
        <v>#REF!</v>
      </c>
      <c r="AJC17" s="67" t="e">
        <f>SUMIFS(#REF!,#REF!,$C$5)</f>
        <v>#REF!</v>
      </c>
      <c r="AJD17" s="67" t="e">
        <f>SUMIFS(#REF!,#REF!,$C$5)</f>
        <v>#REF!</v>
      </c>
      <c r="AJE17" s="67" t="e">
        <f>SUMIFS(#REF!,#REF!,$C$5)</f>
        <v>#REF!</v>
      </c>
      <c r="AJF17" s="67" t="e">
        <f>SUMIFS(#REF!,#REF!,$C$5)</f>
        <v>#REF!</v>
      </c>
      <c r="AJG17" s="67" t="e">
        <f>SUMIFS(#REF!,#REF!,$C$5)</f>
        <v>#REF!</v>
      </c>
      <c r="AJH17" s="67" t="e">
        <f>SUMIFS(#REF!,#REF!,$C$5)</f>
        <v>#REF!</v>
      </c>
      <c r="AJI17" s="67" t="e">
        <f>SUMIFS(#REF!,#REF!,$C$5)</f>
        <v>#REF!</v>
      </c>
      <c r="AJJ17" s="67" t="e">
        <f>SUMIFS(#REF!,#REF!,$C$5)</f>
        <v>#REF!</v>
      </c>
      <c r="AJK17" s="67" t="e">
        <f>SUMIFS(#REF!,#REF!,$C$5)</f>
        <v>#REF!</v>
      </c>
      <c r="AJL17" s="67" t="e">
        <f>SUMIFS(#REF!,#REF!,$C$5)</f>
        <v>#REF!</v>
      </c>
      <c r="AJM17" s="67" t="e">
        <f>SUMIFS(#REF!,#REF!,$C$5)</f>
        <v>#REF!</v>
      </c>
      <c r="AJN17" s="67" t="e">
        <f>SUMIFS(#REF!,#REF!,$C$5)</f>
        <v>#REF!</v>
      </c>
      <c r="AJO17" s="67" t="e">
        <f>SUMIFS(#REF!,#REF!,$C$5)</f>
        <v>#REF!</v>
      </c>
      <c r="AJP17" s="67" t="e">
        <f>SUMIFS(#REF!,#REF!,$C$5)</f>
        <v>#REF!</v>
      </c>
      <c r="AJQ17" s="67" t="e">
        <f>SUMIFS(#REF!,#REF!,$C$5)</f>
        <v>#REF!</v>
      </c>
      <c r="AJR17" s="67" t="e">
        <f>SUMIFS(#REF!,#REF!,$C$5)</f>
        <v>#REF!</v>
      </c>
      <c r="AJS17" s="67" t="e">
        <f>SUMIFS(#REF!,#REF!,$C$5)</f>
        <v>#REF!</v>
      </c>
      <c r="AJT17" s="67" t="e">
        <f>SUMIFS(#REF!,#REF!,$C$5)</f>
        <v>#REF!</v>
      </c>
      <c r="AJU17" s="67" t="e">
        <f>SUMIFS(#REF!,#REF!,$C$5)</f>
        <v>#REF!</v>
      </c>
      <c r="AJV17" s="67" t="e">
        <f>SUMIFS(#REF!,#REF!,$C$5)</f>
        <v>#REF!</v>
      </c>
      <c r="AJW17" s="67" t="e">
        <f>SUMIFS(#REF!,#REF!,$C$5)</f>
        <v>#REF!</v>
      </c>
      <c r="AJX17" s="67" t="e">
        <f>SUMIFS(#REF!,#REF!,$C$5)</f>
        <v>#REF!</v>
      </c>
      <c r="AJY17" s="67" t="e">
        <f>SUMIFS(#REF!,#REF!,$C$5)</f>
        <v>#REF!</v>
      </c>
      <c r="AJZ17" s="67" t="e">
        <f>SUMIFS(#REF!,#REF!,$C$5)</f>
        <v>#REF!</v>
      </c>
      <c r="AKA17" s="67" t="e">
        <f>SUMIFS(#REF!,#REF!,$C$5)</f>
        <v>#REF!</v>
      </c>
      <c r="AKB17" s="67" t="e">
        <f>SUMIFS(#REF!,#REF!,$C$5)</f>
        <v>#REF!</v>
      </c>
      <c r="AKC17" s="67" t="e">
        <f>SUMIFS(#REF!,#REF!,$C$5)</f>
        <v>#REF!</v>
      </c>
      <c r="AKD17" s="67" t="e">
        <f>SUMIFS(#REF!,#REF!,$C$5)</f>
        <v>#REF!</v>
      </c>
      <c r="AKE17" s="67" t="e">
        <f>SUMIFS(#REF!,#REF!,$C$5)</f>
        <v>#REF!</v>
      </c>
      <c r="AKF17" s="67" t="e">
        <f>SUMIFS(#REF!,#REF!,$C$5)</f>
        <v>#REF!</v>
      </c>
      <c r="AKG17" s="67" t="e">
        <f>SUMIFS(#REF!,#REF!,$C$5)</f>
        <v>#REF!</v>
      </c>
      <c r="AKH17" s="67" t="e">
        <f>SUMIFS(#REF!,#REF!,$C$5)</f>
        <v>#REF!</v>
      </c>
      <c r="AKI17" s="67" t="e">
        <f>SUMIFS(#REF!,#REF!,$C$5)</f>
        <v>#REF!</v>
      </c>
      <c r="AKJ17" s="67" t="e">
        <f>SUMIFS(#REF!,#REF!,$C$5)</f>
        <v>#REF!</v>
      </c>
      <c r="AKK17" s="67" t="e">
        <f>SUMIFS(#REF!,#REF!,$C$5)</f>
        <v>#REF!</v>
      </c>
      <c r="AKL17" s="67" t="e">
        <f>SUMIFS(#REF!,#REF!,$C$5)</f>
        <v>#REF!</v>
      </c>
      <c r="AKM17" s="67" t="e">
        <f>SUMIFS(#REF!,#REF!,$C$5)</f>
        <v>#REF!</v>
      </c>
      <c r="AKN17" s="67" t="e">
        <f>SUMIFS(#REF!,#REF!,$C$5)</f>
        <v>#REF!</v>
      </c>
      <c r="AKO17" s="67" t="e">
        <f>SUMIFS(#REF!,#REF!,$C$5)</f>
        <v>#REF!</v>
      </c>
      <c r="AKP17" s="67" t="e">
        <f>SUMIFS(#REF!,#REF!,$C$5)</f>
        <v>#REF!</v>
      </c>
      <c r="AKQ17" s="67" t="e">
        <f>SUMIFS(#REF!,#REF!,$C$5)</f>
        <v>#REF!</v>
      </c>
      <c r="AKR17" s="67" t="e">
        <f>SUMIFS(#REF!,#REF!,$C$5)</f>
        <v>#REF!</v>
      </c>
      <c r="AKS17" s="67" t="e">
        <f>SUMIFS(#REF!,#REF!,$C$5)</f>
        <v>#REF!</v>
      </c>
      <c r="AKT17" s="67" t="e">
        <f>SUMIFS(#REF!,#REF!,$C$5)</f>
        <v>#REF!</v>
      </c>
      <c r="AKU17" s="67" t="e">
        <f>SUMIFS(#REF!,#REF!,$C$5)</f>
        <v>#REF!</v>
      </c>
      <c r="AKV17" s="67" t="e">
        <f>SUMIFS(#REF!,#REF!,$C$5)</f>
        <v>#REF!</v>
      </c>
      <c r="AKW17" s="67" t="e">
        <f>SUMIFS(#REF!,#REF!,$C$5)</f>
        <v>#REF!</v>
      </c>
      <c r="AKX17" s="67" t="e">
        <f>SUMIFS(#REF!,#REF!,$C$5)</f>
        <v>#REF!</v>
      </c>
      <c r="AKY17" s="67" t="e">
        <f>SUMIFS(#REF!,#REF!,$C$5)</f>
        <v>#REF!</v>
      </c>
      <c r="AKZ17" s="67" t="e">
        <f>SUMIFS(#REF!,#REF!,$C$5)</f>
        <v>#REF!</v>
      </c>
      <c r="ALA17" s="67" t="e">
        <f>SUMIFS(#REF!,#REF!,$C$5)</f>
        <v>#REF!</v>
      </c>
      <c r="ALB17" s="67" t="e">
        <f>SUMIFS(#REF!,#REF!,$C$5)</f>
        <v>#REF!</v>
      </c>
      <c r="ALC17" s="67" t="e">
        <f>SUMIFS(#REF!,#REF!,$C$5)</f>
        <v>#REF!</v>
      </c>
      <c r="ALD17" s="67" t="e">
        <f>SUMIFS(#REF!,#REF!,$C$5)</f>
        <v>#REF!</v>
      </c>
      <c r="ALE17" s="67" t="e">
        <f>SUMIFS(#REF!,#REF!,$C$5)</f>
        <v>#REF!</v>
      </c>
      <c r="ALF17" s="67" t="e">
        <f>SUMIFS(#REF!,#REF!,$C$5)</f>
        <v>#REF!</v>
      </c>
      <c r="ALG17" s="67" t="e">
        <f>SUMIFS(#REF!,#REF!,$C$5)</f>
        <v>#REF!</v>
      </c>
      <c r="ALH17" s="67" t="e">
        <f>SUMIFS(#REF!,#REF!,$C$5)</f>
        <v>#REF!</v>
      </c>
      <c r="ALI17" s="67" t="e">
        <f>SUMIFS(#REF!,#REF!,$C$5)</f>
        <v>#REF!</v>
      </c>
      <c r="ALJ17" s="67" t="e">
        <f>SUMIFS(#REF!,#REF!,$C$5)</f>
        <v>#REF!</v>
      </c>
      <c r="ALK17" s="67" t="e">
        <f>SUMIFS(#REF!,#REF!,$C$5)</f>
        <v>#REF!</v>
      </c>
      <c r="ALL17" s="67" t="e">
        <f>SUMIFS(#REF!,#REF!,$C$5)</f>
        <v>#REF!</v>
      </c>
      <c r="ALM17" s="67" t="e">
        <f>SUMIFS(#REF!,#REF!,$C$5)</f>
        <v>#REF!</v>
      </c>
      <c r="ALN17" s="67" t="e">
        <f>SUMIFS(#REF!,#REF!,$C$5)</f>
        <v>#REF!</v>
      </c>
      <c r="ALO17" s="67" t="e">
        <f>SUMIFS(#REF!,#REF!,$C$5)</f>
        <v>#REF!</v>
      </c>
      <c r="ALP17" s="67" t="e">
        <f>SUMIFS(#REF!,#REF!,$C$5)</f>
        <v>#REF!</v>
      </c>
      <c r="ALQ17" s="67" t="e">
        <f>SUMIFS(#REF!,#REF!,$C$5)</f>
        <v>#REF!</v>
      </c>
      <c r="ALR17" s="67" t="e">
        <f>SUMIFS(#REF!,#REF!,$C$5)</f>
        <v>#REF!</v>
      </c>
      <c r="ALS17" s="67" t="e">
        <f>SUMIFS(#REF!,#REF!,$C$5)</f>
        <v>#REF!</v>
      </c>
      <c r="ALT17" s="67" t="e">
        <f>SUMIFS(#REF!,#REF!,$C$5)</f>
        <v>#REF!</v>
      </c>
      <c r="ALU17" s="67" t="e">
        <f>SUMIFS(#REF!,#REF!,$C$5)</f>
        <v>#REF!</v>
      </c>
      <c r="ALV17" s="67" t="e">
        <f>SUMIFS(#REF!,#REF!,$C$5)</f>
        <v>#REF!</v>
      </c>
      <c r="ALW17" s="67" t="e">
        <f>SUMIFS(#REF!,#REF!,$C$5)</f>
        <v>#REF!</v>
      </c>
      <c r="ALX17" s="67" t="e">
        <f>SUMIFS(#REF!,#REF!,$C$5)</f>
        <v>#REF!</v>
      </c>
      <c r="ALY17" s="67" t="e">
        <f>SUMIFS(#REF!,#REF!,$C$5)</f>
        <v>#REF!</v>
      </c>
      <c r="ALZ17" s="67" t="e">
        <f>SUMIFS(#REF!,#REF!,$C$5)</f>
        <v>#REF!</v>
      </c>
      <c r="AMA17" s="67" t="e">
        <f>SUMIFS(#REF!,#REF!,$C$5)</f>
        <v>#REF!</v>
      </c>
      <c r="AMB17" s="67" t="e">
        <f>SUMIFS(#REF!,#REF!,$C$5)</f>
        <v>#REF!</v>
      </c>
      <c r="AMC17" s="67" t="e">
        <f>SUMIFS(#REF!,#REF!,$C$5)</f>
        <v>#REF!</v>
      </c>
      <c r="AMD17" s="67" t="e">
        <f>SUMIFS(#REF!,#REF!,$C$5)</f>
        <v>#REF!</v>
      </c>
      <c r="AME17" s="67" t="e">
        <f>SUMIFS(#REF!,#REF!,$C$5)</f>
        <v>#REF!</v>
      </c>
      <c r="AMF17" s="67" t="e">
        <f>SUMIFS(#REF!,#REF!,$C$5)</f>
        <v>#REF!</v>
      </c>
      <c r="AMG17" s="67" t="e">
        <f>SUMIFS(#REF!,#REF!,$C$5)</f>
        <v>#REF!</v>
      </c>
      <c r="AMH17" s="67" t="e">
        <f>SUMIFS(#REF!,#REF!,$C$5)</f>
        <v>#REF!</v>
      </c>
      <c r="AMI17" s="67" t="e">
        <f>SUMIFS(#REF!,#REF!,$C$5)</f>
        <v>#REF!</v>
      </c>
      <c r="AMJ17" s="67" t="e">
        <f>SUMIFS(#REF!,#REF!,$C$5)</f>
        <v>#REF!</v>
      </c>
      <c r="AMK17" s="67" t="e">
        <f>SUMIFS(#REF!,#REF!,$C$5)</f>
        <v>#REF!</v>
      </c>
      <c r="AML17" s="67" t="e">
        <f>SUMIFS(#REF!,#REF!,$C$5)</f>
        <v>#REF!</v>
      </c>
      <c r="AMM17" s="67" t="e">
        <f>SUMIFS(#REF!,#REF!,$C$5)</f>
        <v>#REF!</v>
      </c>
      <c r="AMN17" s="67" t="e">
        <f>SUMIFS(#REF!,#REF!,$C$5)</f>
        <v>#REF!</v>
      </c>
      <c r="AMO17" s="67" t="e">
        <f>SUMIFS(#REF!,#REF!,$C$5)</f>
        <v>#REF!</v>
      </c>
      <c r="AMP17" s="67" t="e">
        <f>SUMIFS(#REF!,#REF!,$C$5)</f>
        <v>#REF!</v>
      </c>
      <c r="AMQ17" s="67" t="e">
        <f>SUMIFS(#REF!,#REF!,$C$5)</f>
        <v>#REF!</v>
      </c>
      <c r="AMR17" s="67" t="e">
        <f>SUMIFS(#REF!,#REF!,$C$5)</f>
        <v>#REF!</v>
      </c>
      <c r="AMS17" s="67" t="e">
        <f>SUMIFS(#REF!,#REF!,$C$5)</f>
        <v>#REF!</v>
      </c>
      <c r="AMT17" s="67" t="e">
        <f>SUMIFS(#REF!,#REF!,$C$5)</f>
        <v>#REF!</v>
      </c>
      <c r="AMU17" s="67" t="e">
        <f>SUMIFS(#REF!,#REF!,$C$5)</f>
        <v>#REF!</v>
      </c>
      <c r="AMV17" s="67" t="e">
        <f>SUMIFS(#REF!,#REF!,$C$5)</f>
        <v>#REF!</v>
      </c>
      <c r="AMW17" s="67" t="e">
        <f>SUMIFS(#REF!,#REF!,$C$5)</f>
        <v>#REF!</v>
      </c>
      <c r="AMX17" s="67" t="e">
        <f>SUMIFS(#REF!,#REF!,$C$5)</f>
        <v>#REF!</v>
      </c>
      <c r="AMY17" s="67" t="e">
        <f>SUMIFS(#REF!,#REF!,$C$5)</f>
        <v>#REF!</v>
      </c>
      <c r="AMZ17" s="67" t="e">
        <f>SUMIFS(#REF!,#REF!,$C$5)</f>
        <v>#REF!</v>
      </c>
      <c r="ANA17" s="67" t="e">
        <f>SUMIFS(#REF!,#REF!,$C$5)</f>
        <v>#REF!</v>
      </c>
      <c r="ANB17" s="67" t="e">
        <f>SUMIFS(#REF!,#REF!,$C$5)</f>
        <v>#REF!</v>
      </c>
      <c r="ANC17" s="67" t="e">
        <f>SUMIFS(#REF!,#REF!,$C$5)</f>
        <v>#REF!</v>
      </c>
      <c r="AND17" s="67" t="e">
        <f>SUMIFS(#REF!,#REF!,$C$5)</f>
        <v>#REF!</v>
      </c>
      <c r="ANE17" s="67" t="e">
        <f>SUMIFS(#REF!,#REF!,$C$5)</f>
        <v>#REF!</v>
      </c>
      <c r="ANF17" s="67" t="e">
        <f>SUMIFS(#REF!,#REF!,$C$5)</f>
        <v>#REF!</v>
      </c>
      <c r="ANG17" s="67" t="e">
        <f>SUMIFS(#REF!,#REF!,$C$5)</f>
        <v>#REF!</v>
      </c>
      <c r="ANH17" s="67" t="e">
        <f>SUMIFS(#REF!,#REF!,$C$5)</f>
        <v>#REF!</v>
      </c>
      <c r="ANI17" s="67" t="e">
        <f>SUMIFS(#REF!,#REF!,$C$5)</f>
        <v>#REF!</v>
      </c>
      <c r="ANJ17" s="67" t="e">
        <f>SUMIFS(#REF!,#REF!,$C$5)</f>
        <v>#REF!</v>
      </c>
      <c r="ANK17" s="67" t="e">
        <f>SUMIFS(#REF!,#REF!,$C$5)</f>
        <v>#REF!</v>
      </c>
      <c r="ANL17" s="67" t="e">
        <f>SUMIFS(#REF!,#REF!,$C$5)</f>
        <v>#REF!</v>
      </c>
      <c r="ANM17" s="67" t="e">
        <f>SUMIFS(#REF!,#REF!,$C$5)</f>
        <v>#REF!</v>
      </c>
      <c r="ANN17" s="67" t="e">
        <f>SUMIFS(#REF!,#REF!,$C$5)</f>
        <v>#REF!</v>
      </c>
      <c r="ANO17" s="67" t="e">
        <f>SUMIFS(#REF!,#REF!,$C$5)</f>
        <v>#REF!</v>
      </c>
      <c r="ANP17" s="67" t="e">
        <f>SUMIFS(#REF!,#REF!,$C$5)</f>
        <v>#REF!</v>
      </c>
      <c r="ANQ17" s="67" t="e">
        <f>SUMIFS(#REF!,#REF!,$C$5)</f>
        <v>#REF!</v>
      </c>
      <c r="ANR17" s="67" t="e">
        <f>SUMIFS(#REF!,#REF!,$C$5)</f>
        <v>#REF!</v>
      </c>
      <c r="ANS17" s="67" t="e">
        <f>SUMIFS(#REF!,#REF!,$C$5)</f>
        <v>#REF!</v>
      </c>
      <c r="ANT17" s="67" t="e">
        <f>SUMIFS(#REF!,#REF!,$C$5)</f>
        <v>#REF!</v>
      </c>
      <c r="ANU17" s="67" t="e">
        <f>SUMIFS(#REF!,#REF!,$C$5)</f>
        <v>#REF!</v>
      </c>
      <c r="ANV17" s="67" t="e">
        <f>SUMIFS(#REF!,#REF!,$C$5)</f>
        <v>#REF!</v>
      </c>
      <c r="ANW17" s="67" t="e">
        <f>SUMIFS(#REF!,#REF!,$C$5)</f>
        <v>#REF!</v>
      </c>
      <c r="ANX17" s="67" t="e">
        <f>SUMIFS(#REF!,#REF!,$C$5)</f>
        <v>#REF!</v>
      </c>
      <c r="ANY17" s="67" t="e">
        <f>SUMIFS(#REF!,#REF!,$C$5)</f>
        <v>#REF!</v>
      </c>
      <c r="ANZ17" s="67" t="e">
        <f>SUMIFS(#REF!,#REF!,$C$5)</f>
        <v>#REF!</v>
      </c>
      <c r="AOA17" s="67" t="e">
        <f>SUMIFS(#REF!,#REF!,$C$5)</f>
        <v>#REF!</v>
      </c>
      <c r="AOB17" s="67" t="e">
        <f>SUMIFS(#REF!,#REF!,$C$5)</f>
        <v>#REF!</v>
      </c>
      <c r="AOC17" s="67" t="e">
        <f>SUMIFS(#REF!,#REF!,$C$5)</f>
        <v>#REF!</v>
      </c>
      <c r="AOD17" s="67" t="e">
        <f>SUMIFS(#REF!,#REF!,$C$5)</f>
        <v>#REF!</v>
      </c>
      <c r="AOE17" s="67" t="e">
        <f>SUMIFS(#REF!,#REF!,$C$5)</f>
        <v>#REF!</v>
      </c>
      <c r="AOF17" s="67" t="e">
        <f>SUMIFS(#REF!,#REF!,$C$5)</f>
        <v>#REF!</v>
      </c>
      <c r="AOG17" s="67" t="e">
        <f>SUMIFS(#REF!,#REF!,$C$5)</f>
        <v>#REF!</v>
      </c>
      <c r="AOH17" s="67" t="e">
        <f>SUMIFS(#REF!,#REF!,$C$5)</f>
        <v>#REF!</v>
      </c>
      <c r="AOI17" s="67" t="e">
        <f>SUMIFS(#REF!,#REF!,$C$5)</f>
        <v>#REF!</v>
      </c>
      <c r="AOJ17" s="67" t="e">
        <f>SUMIFS(#REF!,#REF!,$C$5)</f>
        <v>#REF!</v>
      </c>
      <c r="AOK17" s="67" t="e">
        <f>SUMIFS(#REF!,#REF!,$C$5)</f>
        <v>#REF!</v>
      </c>
      <c r="AOL17" s="67" t="e">
        <f>SUMIFS(#REF!,#REF!,$C$5)</f>
        <v>#REF!</v>
      </c>
      <c r="AOM17" s="67" t="e">
        <f>SUMIFS(#REF!,#REF!,$C$5)</f>
        <v>#REF!</v>
      </c>
      <c r="AON17" s="67" t="e">
        <f>SUMIFS(#REF!,#REF!,$C$5)</f>
        <v>#REF!</v>
      </c>
      <c r="AOO17" s="67" t="e">
        <f>SUMIFS(#REF!,#REF!,$C$5)</f>
        <v>#REF!</v>
      </c>
      <c r="AOP17" s="67" t="e">
        <f>SUMIFS(#REF!,#REF!,$C$5)</f>
        <v>#REF!</v>
      </c>
      <c r="AOQ17" s="67" t="e">
        <f>SUMIFS(#REF!,#REF!,$C$5)</f>
        <v>#REF!</v>
      </c>
      <c r="AOR17" s="67" t="e">
        <f>SUMIFS(#REF!,#REF!,$C$5)</f>
        <v>#REF!</v>
      </c>
      <c r="AOS17" s="67" t="e">
        <f>SUMIFS(#REF!,#REF!,$C$5)</f>
        <v>#REF!</v>
      </c>
      <c r="AOT17" s="67" t="e">
        <f>SUMIFS(#REF!,#REF!,$C$5)</f>
        <v>#REF!</v>
      </c>
      <c r="AOU17" s="67" t="e">
        <f>SUMIFS(#REF!,#REF!,$C$5)</f>
        <v>#REF!</v>
      </c>
      <c r="AOV17" s="67" t="e">
        <f>SUMIFS(#REF!,#REF!,$C$5)</f>
        <v>#REF!</v>
      </c>
      <c r="AOW17" s="67" t="e">
        <f>SUMIFS(#REF!,#REF!,$C$5)</f>
        <v>#REF!</v>
      </c>
      <c r="AOX17" s="67" t="e">
        <f>SUMIFS(#REF!,#REF!,$C$5)</f>
        <v>#REF!</v>
      </c>
      <c r="AOY17" s="67" t="e">
        <f>SUMIFS(#REF!,#REF!,$C$5)</f>
        <v>#REF!</v>
      </c>
      <c r="AOZ17" s="67" t="e">
        <f>SUMIFS(#REF!,#REF!,$C$5)</f>
        <v>#REF!</v>
      </c>
      <c r="APA17" s="67" t="e">
        <f>SUMIFS(#REF!,#REF!,$C$5)</f>
        <v>#REF!</v>
      </c>
      <c r="APB17" s="67" t="e">
        <f>SUMIFS(#REF!,#REF!,$C$5)</f>
        <v>#REF!</v>
      </c>
      <c r="APC17" s="67" t="e">
        <f>SUMIFS(#REF!,#REF!,$C$5)</f>
        <v>#REF!</v>
      </c>
      <c r="APD17" s="67" t="e">
        <f>SUMIFS(#REF!,#REF!,$C$5)</f>
        <v>#REF!</v>
      </c>
      <c r="APE17" s="67" t="e">
        <f>SUMIFS(#REF!,#REF!,$C$5)</f>
        <v>#REF!</v>
      </c>
      <c r="APF17" s="67" t="e">
        <f>SUMIFS(#REF!,#REF!,$C$5)</f>
        <v>#REF!</v>
      </c>
      <c r="APG17" s="67" t="e">
        <f>SUMIFS(#REF!,#REF!,$C$5)</f>
        <v>#REF!</v>
      </c>
      <c r="APH17" s="67" t="e">
        <f>SUMIFS(#REF!,#REF!,$C$5)</f>
        <v>#REF!</v>
      </c>
      <c r="API17" s="67" t="e">
        <f>SUMIFS(#REF!,#REF!,$C$5)</f>
        <v>#REF!</v>
      </c>
      <c r="APJ17" s="67" t="e">
        <f>SUMIFS(#REF!,#REF!,$C$5)</f>
        <v>#REF!</v>
      </c>
      <c r="APK17" s="67" t="e">
        <f>SUMIFS(#REF!,#REF!,$C$5)</f>
        <v>#REF!</v>
      </c>
      <c r="APL17" s="67" t="e">
        <f>SUMIFS(#REF!,#REF!,$C$5)</f>
        <v>#REF!</v>
      </c>
      <c r="APM17" s="67" t="e">
        <f>SUMIFS(#REF!,#REF!,$C$5)</f>
        <v>#REF!</v>
      </c>
      <c r="APN17" s="67" t="e">
        <f>SUMIFS(#REF!,#REF!,$C$5)</f>
        <v>#REF!</v>
      </c>
      <c r="APO17" s="67" t="e">
        <f>SUMIFS(#REF!,#REF!,$C$5)</f>
        <v>#REF!</v>
      </c>
      <c r="APP17" s="67" t="e">
        <f>SUMIFS(#REF!,#REF!,$C$5)</f>
        <v>#REF!</v>
      </c>
      <c r="APQ17" s="67" t="e">
        <f>SUMIFS(#REF!,#REF!,$C$5)</f>
        <v>#REF!</v>
      </c>
      <c r="APR17" s="67" t="e">
        <f>SUMIFS(#REF!,#REF!,$C$5)</f>
        <v>#REF!</v>
      </c>
      <c r="APS17" s="67" t="e">
        <f>SUMIFS(#REF!,#REF!,$C$5)</f>
        <v>#REF!</v>
      </c>
      <c r="APT17" s="67" t="e">
        <f>SUMIFS(#REF!,#REF!,$C$5)</f>
        <v>#REF!</v>
      </c>
      <c r="APU17" s="67" t="e">
        <f>SUMIFS(#REF!,#REF!,$C$5)</f>
        <v>#REF!</v>
      </c>
      <c r="APV17" s="67" t="e">
        <f>SUMIFS(#REF!,#REF!,$C$5)</f>
        <v>#REF!</v>
      </c>
      <c r="APW17" s="67" t="e">
        <f>SUMIFS(#REF!,#REF!,$C$5)</f>
        <v>#REF!</v>
      </c>
      <c r="APX17" s="67" t="e">
        <f>SUMIFS(#REF!,#REF!,$C$5)</f>
        <v>#REF!</v>
      </c>
      <c r="APY17" s="67" t="e">
        <f>SUMIFS(#REF!,#REF!,$C$5)</f>
        <v>#REF!</v>
      </c>
      <c r="APZ17" s="67" t="e">
        <f>SUMIFS(#REF!,#REF!,$C$5)</f>
        <v>#REF!</v>
      </c>
      <c r="AQA17" s="67" t="e">
        <f>SUMIFS(#REF!,#REF!,$C$5)</f>
        <v>#REF!</v>
      </c>
      <c r="AQB17" s="67" t="e">
        <f>SUMIFS(#REF!,#REF!,$C$5)</f>
        <v>#REF!</v>
      </c>
      <c r="AQC17" s="67" t="e">
        <f>SUMIFS(#REF!,#REF!,$C$5)</f>
        <v>#REF!</v>
      </c>
      <c r="AQD17" s="67" t="e">
        <f>SUMIFS(#REF!,#REF!,$C$5)</f>
        <v>#REF!</v>
      </c>
      <c r="AQE17" s="67" t="e">
        <f>SUMIFS(#REF!,#REF!,$C$5)</f>
        <v>#REF!</v>
      </c>
      <c r="AQF17" s="67" t="e">
        <f>SUMIFS(#REF!,#REF!,$C$5)</f>
        <v>#REF!</v>
      </c>
      <c r="AQG17" s="67" t="e">
        <f>SUMIFS(#REF!,#REF!,$C$5)</f>
        <v>#REF!</v>
      </c>
      <c r="AQH17" s="67" t="e">
        <f>SUMIFS(#REF!,#REF!,$C$5)</f>
        <v>#REF!</v>
      </c>
      <c r="AQI17" s="67" t="e">
        <f>SUMIFS(#REF!,#REF!,$C$5)</f>
        <v>#REF!</v>
      </c>
      <c r="AQJ17" s="67" t="e">
        <f>SUMIFS(#REF!,#REF!,$C$5)</f>
        <v>#REF!</v>
      </c>
      <c r="AQK17" s="67" t="e">
        <f>SUMIFS(#REF!,#REF!,$C$5)</f>
        <v>#REF!</v>
      </c>
      <c r="AQL17" s="67" t="e">
        <f>SUMIFS(#REF!,#REF!,$C$5)</f>
        <v>#REF!</v>
      </c>
      <c r="AQM17" s="67" t="e">
        <f>SUMIFS(#REF!,#REF!,$C$5)</f>
        <v>#REF!</v>
      </c>
      <c r="AQN17" s="67" t="e">
        <f>SUMIFS(#REF!,#REF!,$C$5)</f>
        <v>#REF!</v>
      </c>
      <c r="AQO17" s="67" t="e">
        <f>SUMIFS(#REF!,#REF!,$C$5)</f>
        <v>#REF!</v>
      </c>
      <c r="AQP17" s="67" t="e">
        <f>SUMIFS(#REF!,#REF!,$C$5)</f>
        <v>#REF!</v>
      </c>
      <c r="AQQ17" s="67" t="e">
        <f>SUMIFS(#REF!,#REF!,$C$5)</f>
        <v>#REF!</v>
      </c>
      <c r="AQR17" s="67" t="e">
        <f>SUMIFS(#REF!,#REF!,$C$5)</f>
        <v>#REF!</v>
      </c>
      <c r="AQS17" s="67" t="e">
        <f>SUMIFS(#REF!,#REF!,$C$5)</f>
        <v>#REF!</v>
      </c>
      <c r="AQT17" s="67" t="e">
        <f>SUMIFS(#REF!,#REF!,$C$5)</f>
        <v>#REF!</v>
      </c>
      <c r="AQU17" s="67" t="e">
        <f>SUMIFS(#REF!,#REF!,$C$5)</f>
        <v>#REF!</v>
      </c>
      <c r="AQV17" s="67" t="e">
        <f>SUMIFS(#REF!,#REF!,$C$5)</f>
        <v>#REF!</v>
      </c>
      <c r="AQW17" s="67" t="e">
        <f>SUMIFS(#REF!,#REF!,$C$5)</f>
        <v>#REF!</v>
      </c>
      <c r="AQX17" s="67" t="e">
        <f>SUMIFS(#REF!,#REF!,$C$5)</f>
        <v>#REF!</v>
      </c>
      <c r="AQY17" s="67" t="e">
        <f>SUMIFS(#REF!,#REF!,$C$5)</f>
        <v>#REF!</v>
      </c>
      <c r="AQZ17" s="67" t="e">
        <f>SUMIFS(#REF!,#REF!,$C$5)</f>
        <v>#REF!</v>
      </c>
      <c r="ARA17" s="67" t="e">
        <f>SUMIFS(#REF!,#REF!,$C$5)</f>
        <v>#REF!</v>
      </c>
      <c r="ARB17" s="67" t="e">
        <f>SUMIFS(#REF!,#REF!,$C$5)</f>
        <v>#REF!</v>
      </c>
      <c r="ARC17" s="67" t="e">
        <f>SUMIFS(#REF!,#REF!,$C$5)</f>
        <v>#REF!</v>
      </c>
      <c r="ARD17" s="67" t="e">
        <f>SUMIFS(#REF!,#REF!,$C$5)</f>
        <v>#REF!</v>
      </c>
      <c r="ARE17" s="67" t="e">
        <f>SUMIFS(#REF!,#REF!,$C$5)</f>
        <v>#REF!</v>
      </c>
      <c r="ARF17" s="67" t="e">
        <f>SUMIFS(#REF!,#REF!,$C$5)</f>
        <v>#REF!</v>
      </c>
      <c r="ARG17" s="67" t="e">
        <f>SUMIFS(#REF!,#REF!,$C$5)</f>
        <v>#REF!</v>
      </c>
      <c r="ARH17" s="67" t="e">
        <f>SUMIFS(#REF!,#REF!,$C$5)</f>
        <v>#REF!</v>
      </c>
      <c r="ARI17" s="67" t="e">
        <f>SUMIFS(#REF!,#REF!,$C$5)</f>
        <v>#REF!</v>
      </c>
      <c r="ARJ17" s="67" t="e">
        <f>SUMIFS(#REF!,#REF!,$C$5)</f>
        <v>#REF!</v>
      </c>
      <c r="ARK17" s="67" t="e">
        <f>SUMIFS(#REF!,#REF!,$C$5)</f>
        <v>#REF!</v>
      </c>
      <c r="ARL17" s="67" t="e">
        <f>SUMIFS(#REF!,#REF!,$C$5)</f>
        <v>#REF!</v>
      </c>
      <c r="ARM17" s="67" t="e">
        <f>SUMIFS(#REF!,#REF!,$C$5)</f>
        <v>#REF!</v>
      </c>
      <c r="ARN17" s="67" t="e">
        <f>SUMIFS(#REF!,#REF!,$C$5)</f>
        <v>#REF!</v>
      </c>
      <c r="ARO17" s="67" t="e">
        <f>SUMIFS(#REF!,#REF!,$C$5)</f>
        <v>#REF!</v>
      </c>
      <c r="ARP17" s="67" t="e">
        <f>SUMIFS(#REF!,#REF!,$C$5)</f>
        <v>#REF!</v>
      </c>
      <c r="ARQ17" s="67" t="e">
        <f>SUMIFS(#REF!,#REF!,$C$5)</f>
        <v>#REF!</v>
      </c>
      <c r="ARR17" s="67" t="e">
        <f>SUMIFS(#REF!,#REF!,$C$5)</f>
        <v>#REF!</v>
      </c>
      <c r="ARS17" s="67" t="e">
        <f>SUMIFS(#REF!,#REF!,$C$5)</f>
        <v>#REF!</v>
      </c>
      <c r="ART17" s="67" t="e">
        <f>SUMIFS(#REF!,#REF!,$C$5)</f>
        <v>#REF!</v>
      </c>
      <c r="ARU17" s="67" t="e">
        <f>SUMIFS(#REF!,#REF!,$C$5)</f>
        <v>#REF!</v>
      </c>
      <c r="ARV17" s="67" t="e">
        <f>SUMIFS(#REF!,#REF!,$C$5)</f>
        <v>#REF!</v>
      </c>
      <c r="ARW17" s="67" t="e">
        <f>SUMIFS(#REF!,#REF!,$C$5)</f>
        <v>#REF!</v>
      </c>
      <c r="ARX17" s="67" t="e">
        <f>SUMIFS(#REF!,#REF!,$C$5)</f>
        <v>#REF!</v>
      </c>
      <c r="ARY17" s="67" t="e">
        <f>SUMIFS(#REF!,#REF!,$C$5)</f>
        <v>#REF!</v>
      </c>
      <c r="ARZ17" s="67" t="e">
        <f>SUMIFS(#REF!,#REF!,$C$5)</f>
        <v>#REF!</v>
      </c>
      <c r="ASA17" s="67" t="e">
        <f>SUMIFS(#REF!,#REF!,$C$5)</f>
        <v>#REF!</v>
      </c>
      <c r="ASB17" s="67" t="e">
        <f>SUMIFS(#REF!,#REF!,$C$5)</f>
        <v>#REF!</v>
      </c>
      <c r="ASC17" s="67" t="e">
        <f>SUMIFS(#REF!,#REF!,$C$5)</f>
        <v>#REF!</v>
      </c>
      <c r="ASD17" s="67" t="e">
        <f>SUMIFS(#REF!,#REF!,$C$5)</f>
        <v>#REF!</v>
      </c>
      <c r="ASE17" s="67" t="e">
        <f>SUMIFS(#REF!,#REF!,$C$5)</f>
        <v>#REF!</v>
      </c>
      <c r="ASF17" s="67" t="e">
        <f>SUMIFS(#REF!,#REF!,$C$5)</f>
        <v>#REF!</v>
      </c>
      <c r="ASG17" s="67" t="e">
        <f>SUMIFS(#REF!,#REF!,$C$5)</f>
        <v>#REF!</v>
      </c>
      <c r="ASH17" s="67" t="e">
        <f>SUMIFS(#REF!,#REF!,$C$5)</f>
        <v>#REF!</v>
      </c>
      <c r="ASI17" s="67" t="e">
        <f>SUMIFS(#REF!,#REF!,$C$5)</f>
        <v>#REF!</v>
      </c>
      <c r="ASJ17" s="67" t="e">
        <f>SUMIFS(#REF!,#REF!,$C$5)</f>
        <v>#REF!</v>
      </c>
      <c r="ASK17" s="67" t="e">
        <f>SUMIFS(#REF!,#REF!,$C$5)</f>
        <v>#REF!</v>
      </c>
      <c r="ASL17" s="67" t="e">
        <f>SUMIFS(#REF!,#REF!,$C$5)</f>
        <v>#REF!</v>
      </c>
      <c r="ASM17" s="67" t="e">
        <f>SUMIFS(#REF!,#REF!,$C$5)</f>
        <v>#REF!</v>
      </c>
      <c r="ASN17" s="67" t="e">
        <f>SUMIFS(#REF!,#REF!,$C$5)</f>
        <v>#REF!</v>
      </c>
      <c r="ASO17" s="67" t="e">
        <f>SUMIFS(#REF!,#REF!,$C$5)</f>
        <v>#REF!</v>
      </c>
      <c r="ASP17" s="67" t="e">
        <f>SUMIFS(#REF!,#REF!,$C$5)</f>
        <v>#REF!</v>
      </c>
      <c r="ASQ17" s="67" t="e">
        <f>SUMIFS(#REF!,#REF!,$C$5)</f>
        <v>#REF!</v>
      </c>
      <c r="ASR17" s="67" t="e">
        <f>SUMIFS(#REF!,#REF!,$C$5)</f>
        <v>#REF!</v>
      </c>
      <c r="ASS17" s="67" t="e">
        <f>SUMIFS(#REF!,#REF!,$C$5)</f>
        <v>#REF!</v>
      </c>
      <c r="AST17" s="67" t="e">
        <f>SUMIFS(#REF!,#REF!,$C$5)</f>
        <v>#REF!</v>
      </c>
      <c r="ASU17" s="67" t="e">
        <f>SUMIFS(#REF!,#REF!,$C$5)</f>
        <v>#REF!</v>
      </c>
      <c r="ASV17" s="67" t="e">
        <f>SUMIFS(#REF!,#REF!,$C$5)</f>
        <v>#REF!</v>
      </c>
      <c r="ASW17" s="67" t="e">
        <f>SUMIFS(#REF!,#REF!,$C$5)</f>
        <v>#REF!</v>
      </c>
      <c r="ASX17" s="67" t="e">
        <f>SUMIFS(#REF!,#REF!,$C$5)</f>
        <v>#REF!</v>
      </c>
      <c r="ASY17" s="67" t="e">
        <f>SUMIFS(#REF!,#REF!,$C$5)</f>
        <v>#REF!</v>
      </c>
      <c r="ASZ17" s="67" t="e">
        <f>SUMIFS(#REF!,#REF!,$C$5)</f>
        <v>#REF!</v>
      </c>
      <c r="ATA17" s="67" t="e">
        <f>SUMIFS(#REF!,#REF!,$C$5)</f>
        <v>#REF!</v>
      </c>
      <c r="ATB17" s="67" t="e">
        <f>SUMIFS(#REF!,#REF!,$C$5)</f>
        <v>#REF!</v>
      </c>
      <c r="ATC17" s="67" t="e">
        <f>SUMIFS(#REF!,#REF!,$C$5)</f>
        <v>#REF!</v>
      </c>
      <c r="ATD17" s="67" t="e">
        <f>SUMIFS(#REF!,#REF!,$C$5)</f>
        <v>#REF!</v>
      </c>
      <c r="ATE17" s="67" t="e">
        <f>SUMIFS(#REF!,#REF!,$C$5)</f>
        <v>#REF!</v>
      </c>
      <c r="ATF17" s="67" t="e">
        <f>SUMIFS(#REF!,#REF!,$C$5)</f>
        <v>#REF!</v>
      </c>
      <c r="ATG17" s="67" t="e">
        <f>SUMIFS(#REF!,#REF!,$C$5)</f>
        <v>#REF!</v>
      </c>
      <c r="ATH17" s="67" t="e">
        <f>SUMIFS(#REF!,#REF!,$C$5)</f>
        <v>#REF!</v>
      </c>
      <c r="ATI17" s="67" t="e">
        <f>SUMIFS(#REF!,#REF!,$C$5)</f>
        <v>#REF!</v>
      </c>
      <c r="ATJ17" s="67" t="e">
        <f>SUMIFS(#REF!,#REF!,$C$5)</f>
        <v>#REF!</v>
      </c>
      <c r="ATK17" s="67" t="e">
        <f>SUMIFS(#REF!,#REF!,$C$5)</f>
        <v>#REF!</v>
      </c>
      <c r="ATL17" s="67" t="e">
        <f>SUMIFS(#REF!,#REF!,$C$5)</f>
        <v>#REF!</v>
      </c>
      <c r="ATM17" s="68" t="e">
        <f>SUMIFS(#REF!,#REF!,$C$5)</f>
        <v>#REF!</v>
      </c>
    </row>
    <row r="19" spans="1:1209" ht="15.75" thickBot="1" x14ac:dyDescent="0.3"/>
    <row r="20" spans="1:1209" ht="60" x14ac:dyDescent="0.25">
      <c r="A20" s="88" t="s">
        <v>150</v>
      </c>
      <c r="B20" s="89" t="s">
        <v>151</v>
      </c>
      <c r="C20" s="90" t="s">
        <v>152</v>
      </c>
    </row>
    <row r="21" spans="1:1209" x14ac:dyDescent="0.25">
      <c r="A21" s="91">
        <v>1</v>
      </c>
      <c r="B21" s="92">
        <v>0</v>
      </c>
      <c r="C21" s="93">
        <v>1</v>
      </c>
    </row>
    <row r="22" spans="1:1209" ht="15.75" thickBot="1" x14ac:dyDescent="0.3">
      <c r="A22" s="94">
        <f>A21/SUM($A$21:$C$21)</f>
        <v>0.5</v>
      </c>
      <c r="B22" s="95">
        <f>B21/SUM($A$21:$C$21)</f>
        <v>0</v>
      </c>
      <c r="C22" s="96">
        <f>C21/SUM($A$21:$C$21)</f>
        <v>0.5</v>
      </c>
    </row>
    <row r="23" spans="1:1209" ht="15.75" thickBot="1" x14ac:dyDescent="0.3">
      <c r="I23" s="270" t="s">
        <v>216</v>
      </c>
      <c r="J23" s="271"/>
      <c r="K23" s="271"/>
      <c r="L23" s="271"/>
      <c r="M23" s="272"/>
    </row>
    <row r="24" spans="1:1209" ht="16.5" thickTop="1" thickBot="1" x14ac:dyDescent="0.3">
      <c r="I24" s="273"/>
      <c r="J24" s="275" t="s">
        <v>153</v>
      </c>
      <c r="K24" s="276"/>
      <c r="L24" s="275" t="e">
        <f>"Change "&amp;B19&amp;" - "&amp;B20-2000</f>
        <v>#VALUE!</v>
      </c>
      <c r="M24" s="277"/>
    </row>
    <row r="25" spans="1:1209" ht="16.5" thickTop="1" thickBot="1" x14ac:dyDescent="0.3">
      <c r="I25" s="274"/>
      <c r="J25" s="6">
        <f>C7</f>
        <v>2021</v>
      </c>
      <c r="K25" s="6">
        <f>C8</f>
        <v>2041</v>
      </c>
      <c r="L25" s="6" t="s">
        <v>214</v>
      </c>
      <c r="M25" s="22" t="s">
        <v>215</v>
      </c>
    </row>
    <row r="26" spans="1:1209" ht="16.5" thickTop="1" thickBot="1" x14ac:dyDescent="0.3">
      <c r="I26" s="23" t="s">
        <v>155</v>
      </c>
      <c r="J26" s="7"/>
      <c r="K26" s="7"/>
      <c r="L26" s="7"/>
      <c r="M26" s="24"/>
    </row>
    <row r="27" spans="1:1209" ht="16.5" thickTop="1" thickBot="1" x14ac:dyDescent="0.3">
      <c r="I27" s="25" t="s">
        <v>157</v>
      </c>
      <c r="J27" s="8"/>
      <c r="K27" s="8"/>
      <c r="L27" s="8"/>
      <c r="M27" s="26"/>
    </row>
    <row r="28" spans="1:1209" ht="16.5" thickTop="1" thickBot="1" x14ac:dyDescent="0.3">
      <c r="I28" s="25" t="s">
        <v>158</v>
      </c>
      <c r="J28" s="8"/>
      <c r="K28" s="8"/>
      <c r="L28" s="8"/>
      <c r="M28" s="26"/>
    </row>
    <row r="29" spans="1:1209" ht="16.5" thickTop="1" thickBot="1" x14ac:dyDescent="0.3">
      <c r="I29" s="23" t="s">
        <v>160</v>
      </c>
      <c r="J29" s="7"/>
      <c r="K29" s="7"/>
      <c r="L29" s="7"/>
      <c r="M29" s="24"/>
    </row>
    <row r="30" spans="1:1209" ht="16.5" thickTop="1" thickBot="1" x14ac:dyDescent="0.3">
      <c r="I30" s="27" t="s">
        <v>161</v>
      </c>
      <c r="J30" s="9" t="e">
        <f>#REF!</f>
        <v>#REF!</v>
      </c>
      <c r="K30" s="9" t="e">
        <f>#REF!</f>
        <v>#REF!</v>
      </c>
      <c r="L30" s="9" t="e">
        <f>#REF!</f>
        <v>#REF!</v>
      </c>
      <c r="M30" s="28" t="e">
        <f>#REF!</f>
        <v>#REF!</v>
      </c>
    </row>
    <row r="31" spans="1:1209" ht="16.5" thickTop="1" thickBot="1" x14ac:dyDescent="0.3">
      <c r="I31" s="27" t="s">
        <v>162</v>
      </c>
      <c r="J31" s="9" t="e">
        <f>#REF!</f>
        <v>#REF!</v>
      </c>
      <c r="K31" s="9" t="e">
        <f>#REF!</f>
        <v>#REF!</v>
      </c>
      <c r="L31" s="9" t="e">
        <f>#REF!</f>
        <v>#REF!</v>
      </c>
      <c r="M31" s="28" t="e">
        <f>#REF!</f>
        <v>#REF!</v>
      </c>
    </row>
    <row r="32" spans="1:1209" ht="16.5" thickTop="1" thickBot="1" x14ac:dyDescent="0.3">
      <c r="I32" s="27" t="s">
        <v>163</v>
      </c>
      <c r="J32" s="9" t="e">
        <f>#REF!</f>
        <v>#REF!</v>
      </c>
      <c r="K32" s="9" t="e">
        <f>#REF!</f>
        <v>#REF!</v>
      </c>
      <c r="L32" s="9" t="e">
        <f>#REF!</f>
        <v>#REF!</v>
      </c>
      <c r="M32" s="28" t="e">
        <f>#REF!</f>
        <v>#REF!</v>
      </c>
    </row>
    <row r="33" spans="9:13" ht="16.5" thickTop="1" thickBot="1" x14ac:dyDescent="0.3">
      <c r="I33" s="27" t="s">
        <v>164</v>
      </c>
      <c r="J33" s="9" t="e">
        <f>#REF!</f>
        <v>#REF!</v>
      </c>
      <c r="K33" s="9" t="e">
        <f>#REF!</f>
        <v>#REF!</v>
      </c>
      <c r="L33" s="9" t="e">
        <f>#REF!</f>
        <v>#REF!</v>
      </c>
      <c r="M33" s="28" t="e">
        <f>#REF!</f>
        <v>#REF!</v>
      </c>
    </row>
    <row r="34" spans="9:13" ht="16.5" thickTop="1" thickBot="1" x14ac:dyDescent="0.3">
      <c r="I34" s="27" t="s">
        <v>165</v>
      </c>
      <c r="J34" s="9" t="e">
        <f>#REF!</f>
        <v>#REF!</v>
      </c>
      <c r="K34" s="9" t="e">
        <f>#REF!</f>
        <v>#REF!</v>
      </c>
      <c r="L34" s="9" t="e">
        <f>#REF!</f>
        <v>#REF!</v>
      </c>
      <c r="M34" s="28" t="e">
        <f>#REF!</f>
        <v>#REF!</v>
      </c>
    </row>
    <row r="35" spans="9:13" ht="16.5" thickTop="1" thickBot="1" x14ac:dyDescent="0.3">
      <c r="I35" s="27" t="s">
        <v>166</v>
      </c>
      <c r="J35" s="9" t="e">
        <f>#REF!</f>
        <v>#REF!</v>
      </c>
      <c r="K35" s="9" t="e">
        <f>#REF!</f>
        <v>#REF!</v>
      </c>
      <c r="L35" s="9" t="e">
        <f>#REF!</f>
        <v>#REF!</v>
      </c>
      <c r="M35" s="28" t="e">
        <f>#REF!</f>
        <v>#REF!</v>
      </c>
    </row>
    <row r="36" spans="9:13" ht="16.5" thickTop="1" thickBot="1" x14ac:dyDescent="0.3">
      <c r="I36" s="27" t="s">
        <v>167</v>
      </c>
      <c r="J36" s="9" t="e">
        <f>#REF!</f>
        <v>#REF!</v>
      </c>
      <c r="K36" s="9" t="e">
        <f>#REF!</f>
        <v>#REF!</v>
      </c>
      <c r="L36" s="9" t="e">
        <f>#REF!</f>
        <v>#REF!</v>
      </c>
      <c r="M36" s="28" t="e">
        <f>#REF!</f>
        <v>#REF!</v>
      </c>
    </row>
    <row r="37" spans="9:13" ht="16.5" thickTop="1" thickBot="1" x14ac:dyDescent="0.3">
      <c r="I37" s="27" t="s">
        <v>169</v>
      </c>
      <c r="J37" s="9" t="e">
        <f>#REF!</f>
        <v>#REF!</v>
      </c>
      <c r="K37" s="9" t="e">
        <f>#REF!</f>
        <v>#REF!</v>
      </c>
      <c r="L37" s="9" t="e">
        <f>#REF!</f>
        <v>#REF!</v>
      </c>
      <c r="M37" s="28" t="e">
        <f>#REF!</f>
        <v>#REF!</v>
      </c>
    </row>
    <row r="38" spans="9:13" ht="16.5" thickTop="1" thickBot="1" x14ac:dyDescent="0.3">
      <c r="I38" s="27" t="s">
        <v>171</v>
      </c>
      <c r="J38" s="9" t="e">
        <f>#REF!</f>
        <v>#REF!</v>
      </c>
      <c r="K38" s="9" t="e">
        <f>#REF!</f>
        <v>#REF!</v>
      </c>
      <c r="L38" s="9" t="e">
        <f>#REF!</f>
        <v>#REF!</v>
      </c>
      <c r="M38" s="28" t="e">
        <f>#REF!</f>
        <v>#REF!</v>
      </c>
    </row>
    <row r="39" spans="9:13" ht="16.5" thickTop="1" thickBot="1" x14ac:dyDescent="0.3">
      <c r="I39" s="23" t="s">
        <v>173</v>
      </c>
      <c r="J39" s="9"/>
      <c r="K39" s="9"/>
      <c r="L39" s="9"/>
      <c r="M39" s="29"/>
    </row>
    <row r="40" spans="9:13" ht="16.5" thickTop="1" thickBot="1" x14ac:dyDescent="0.3">
      <c r="I40" s="27" t="s">
        <v>159</v>
      </c>
      <c r="J40" s="9" t="e">
        <f>#REF!</f>
        <v>#REF!</v>
      </c>
      <c r="K40" s="9" t="e">
        <f>#REF!</f>
        <v>#REF!</v>
      </c>
      <c r="L40" s="9" t="e">
        <f>#REF!</f>
        <v>#REF!</v>
      </c>
      <c r="M40" s="28" t="e">
        <f>#REF!</f>
        <v>#REF!</v>
      </c>
    </row>
    <row r="41" spans="9:13" ht="16.5" thickTop="1" thickBot="1" x14ac:dyDescent="0.3">
      <c r="I41" s="27" t="s">
        <v>176</v>
      </c>
      <c r="J41" s="9" t="e">
        <f>#REF!</f>
        <v>#REF!</v>
      </c>
      <c r="K41" s="9" t="e">
        <f>#REF!</f>
        <v>#REF!</v>
      </c>
      <c r="L41" s="9" t="e">
        <f>#REF!</f>
        <v>#REF!</v>
      </c>
      <c r="M41" s="28" t="e">
        <f>#REF!</f>
        <v>#REF!</v>
      </c>
    </row>
    <row r="42" spans="9:13" ht="16.5" thickTop="1" thickBot="1" x14ac:dyDescent="0.3">
      <c r="I42" s="30" t="s">
        <v>156</v>
      </c>
      <c r="J42" s="31" t="e">
        <f>#REF!</f>
        <v>#REF!</v>
      </c>
      <c r="K42" s="31" t="e">
        <f>#REF!</f>
        <v>#REF!</v>
      </c>
      <c r="L42" s="31" t="e">
        <f>#REF!</f>
        <v>#REF!</v>
      </c>
      <c r="M42" s="32" t="e">
        <f>#REF!</f>
        <v>#REF!</v>
      </c>
    </row>
    <row r="46" spans="9:13" ht="15.75" thickBot="1" x14ac:dyDescent="0.3"/>
    <row r="47" spans="9:13" x14ac:dyDescent="0.25">
      <c r="I47" s="33" t="s">
        <v>217</v>
      </c>
      <c r="J47" s="34"/>
      <c r="K47" s="34"/>
      <c r="L47" s="34"/>
      <c r="M47" s="35"/>
    </row>
    <row r="48" spans="9:13" ht="15.75" thickBot="1" x14ac:dyDescent="0.3">
      <c r="I48" s="36"/>
      <c r="J48" s="37" t="s">
        <v>149</v>
      </c>
      <c r="K48" s="37" t="s">
        <v>182</v>
      </c>
      <c r="L48" s="37" t="s">
        <v>146</v>
      </c>
      <c r="M48" s="38" t="s">
        <v>145</v>
      </c>
    </row>
    <row r="49" spans="9:20" x14ac:dyDescent="0.25">
      <c r="I49" s="33" t="s">
        <v>217</v>
      </c>
      <c r="J49" s="37">
        <f>SUMIFS('SUB AREA DATA'!F$5:F$31,'SUB AREA DATA'!$E$5:$E$31,'AREA PROFILE'!$X$1)</f>
        <v>96930.418630406042</v>
      </c>
      <c r="K49" s="37">
        <f>SUMIFS('SUB AREA DATA'!G$5:G$31,'SUB AREA DATA'!$E$5:$E$31,'AREA PROFILE'!$X$1)</f>
        <v>169628.23260321055</v>
      </c>
      <c r="L49" s="37">
        <f>SUMIFS('SUB AREA DATA'!H$5:H$31,'SUB AREA DATA'!$E$5:$E$31,'AREA PROFILE'!$X$1)</f>
        <v>210339.00842798111</v>
      </c>
      <c r="M49" s="38">
        <f>SUMIFS('SUB AREA DATA'!I$5:I$31,'SUB AREA DATA'!$E$5:$E$31,'AREA PROFILE'!$X$1)</f>
        <v>329563.42334338056</v>
      </c>
    </row>
    <row r="50" spans="9:20" ht="15.75" thickBot="1" x14ac:dyDescent="0.3">
      <c r="I50" s="39" t="s">
        <v>308</v>
      </c>
      <c r="J50" s="40">
        <f>SUMIFS('SUB AREA DATA'!J$5:J$31,'SUB AREA DATA'!$E$5:$E$31,'AREA PROFILE'!$X$1)</f>
        <v>149537.64805698203</v>
      </c>
      <c r="K50" s="40">
        <f>SUMIFS('SUB AREA DATA'!K$5:K$31,'SUB AREA DATA'!$E$5:$E$31,'AREA PROFILE'!$X$1)</f>
        <v>237900.80372701684</v>
      </c>
      <c r="L50" s="40">
        <f>SUMIFS('SUB AREA DATA'!L$5:L$31,'SUB AREA DATA'!$E$5:$E$31,'AREA PROFILE'!$X$1)</f>
        <v>288879.54738280614</v>
      </c>
      <c r="M50" s="41">
        <f>SUMIFS('SUB AREA DATA'!M$5:M$31,'SUB AREA DATA'!$E$5:$E$31,'AREA PROFILE'!$X$1)</f>
        <v>475801.60745403368</v>
      </c>
    </row>
    <row r="52" spans="9:20" ht="15.75" thickBot="1" x14ac:dyDescent="0.3"/>
    <row r="53" spans="9:20" x14ac:dyDescent="0.25">
      <c r="I53" s="69" t="s">
        <v>220</v>
      </c>
      <c r="J53" s="70"/>
      <c r="K53" s="70"/>
      <c r="L53" s="70"/>
      <c r="M53" s="70"/>
      <c r="N53" s="70"/>
      <c r="O53" s="70"/>
      <c r="P53" s="70"/>
      <c r="Q53" s="70"/>
      <c r="R53" s="71"/>
    </row>
    <row r="54" spans="9:20" x14ac:dyDescent="0.25">
      <c r="I54" s="72" t="s">
        <v>219</v>
      </c>
      <c r="J54" s="73">
        <v>2011</v>
      </c>
      <c r="K54" s="73">
        <v>2011</v>
      </c>
      <c r="L54" s="73">
        <v>2011</v>
      </c>
      <c r="M54" s="73">
        <v>2016</v>
      </c>
      <c r="N54" s="73">
        <v>2016</v>
      </c>
      <c r="O54" s="73">
        <v>2016</v>
      </c>
      <c r="P54" s="73">
        <v>2017</v>
      </c>
      <c r="Q54" s="73">
        <v>2017</v>
      </c>
      <c r="R54" s="74">
        <v>2017</v>
      </c>
    </row>
    <row r="55" spans="9:20" x14ac:dyDescent="0.25">
      <c r="I55" s="72" t="s">
        <v>218</v>
      </c>
      <c r="J55" s="73" t="s">
        <v>186</v>
      </c>
      <c r="K55" s="73" t="s">
        <v>187</v>
      </c>
      <c r="L55" s="73" t="s">
        <v>188</v>
      </c>
      <c r="M55" s="73" t="s">
        <v>186</v>
      </c>
      <c r="N55" s="73" t="s">
        <v>187</v>
      </c>
      <c r="O55" s="73" t="s">
        <v>188</v>
      </c>
      <c r="P55" s="73" t="s">
        <v>186</v>
      </c>
      <c r="Q55" s="73" t="s">
        <v>187</v>
      </c>
      <c r="R55" s="74" t="s">
        <v>188</v>
      </c>
    </row>
    <row r="56" spans="9:20" ht="15.75" thickBot="1" x14ac:dyDescent="0.3">
      <c r="I56" s="75"/>
      <c r="J56" s="76">
        <f>SUMIFS('DWP Housing Benefits'!E$8:E$52,'DWP Housing Benefits'!$D$8:$D$52,$C$5)</f>
        <v>379</v>
      </c>
      <c r="K56" s="76">
        <f>SUMIFS('DWP Housing Benefits'!F$8:F$52,'DWP Housing Benefits'!$D$8:$D$52,$C$5)</f>
        <v>131</v>
      </c>
      <c r="L56" s="76">
        <f>SUMIFS('DWP Housing Benefits'!G$8:G$52,'DWP Housing Benefits'!$D$8:$D$52,$C$5)</f>
        <v>520</v>
      </c>
      <c r="M56" s="76">
        <f>SUMIFS('DWP Housing Benefits'!H$8:H$52,'DWP Housing Benefits'!$D$8:$D$52,$C$5)</f>
        <v>427</v>
      </c>
      <c r="N56" s="76">
        <f>SUMIFS('DWP Housing Benefits'!I$8:I$52,'DWP Housing Benefits'!$D$8:$D$52,$C$5)</f>
        <v>138</v>
      </c>
      <c r="O56" s="76">
        <f>SUMIFS('DWP Housing Benefits'!J$8:J$52,'DWP Housing Benefits'!$D$8:$D$52,$C$5)</f>
        <v>557</v>
      </c>
      <c r="P56" s="76">
        <f>SUMIFS('DWP Housing Benefits'!K$8:K$52,'DWP Housing Benefits'!$D$8:$D$52,$C$5)</f>
        <v>433</v>
      </c>
      <c r="Q56" s="76">
        <f>SUMIFS('DWP Housing Benefits'!L$8:L$52,'DWP Housing Benefits'!$D$8:$D$52,$C$5)</f>
        <v>108</v>
      </c>
      <c r="R56" s="77">
        <f>SUMIFS('DWP Housing Benefits'!M$8:M$52,'DWP Housing Benefits'!$D$8:$D$52,$C$5)</f>
        <v>539</v>
      </c>
      <c r="S56" s="5"/>
      <c r="T56" s="5"/>
    </row>
    <row r="59" spans="9:20" ht="15.75" thickBot="1" x14ac:dyDescent="0.3"/>
    <row r="60" spans="9:20" x14ac:dyDescent="0.25">
      <c r="I60" s="42" t="s">
        <v>221</v>
      </c>
      <c r="J60" s="43"/>
      <c r="K60" s="44"/>
    </row>
    <row r="61" spans="9:20" x14ac:dyDescent="0.25">
      <c r="I61" s="45"/>
      <c r="J61" s="46"/>
      <c r="K61" s="47"/>
    </row>
    <row r="62" spans="9:20" x14ac:dyDescent="0.25">
      <c r="I62" s="45"/>
      <c r="J62" s="46"/>
      <c r="K62" s="47"/>
    </row>
    <row r="63" spans="9:20" ht="15.75" thickBot="1" x14ac:dyDescent="0.3">
      <c r="I63" s="278"/>
      <c r="J63" s="256"/>
      <c r="K63" s="78"/>
    </row>
    <row r="64" spans="9:20" ht="16.5" thickTop="1" thickBot="1" x14ac:dyDescent="0.3">
      <c r="I64" s="265" t="str">
        <f>'Older Person'!J12</f>
        <v>Population aged 75+</v>
      </c>
      <c r="J64" s="242"/>
      <c r="K64" s="79"/>
    </row>
    <row r="65" spans="9:11" ht="16.5" thickTop="1" thickBot="1" x14ac:dyDescent="0.3">
      <c r="I65" s="265" t="e">
        <f>'Older Person'!J13</f>
        <v>#REF!</v>
      </c>
      <c r="J65" s="242"/>
      <c r="K65" s="80">
        <f>'Older Person'!L13</f>
        <v>808.71870143176864</v>
      </c>
    </row>
    <row r="66" spans="9:11" ht="16.5" thickTop="1" thickBot="1" x14ac:dyDescent="0.3">
      <c r="I66" s="265" t="e">
        <f>'Older Person'!J14</f>
        <v>#REF!</v>
      </c>
      <c r="J66" s="242"/>
      <c r="K66" s="80">
        <f>'Older Person'!L14</f>
        <v>1333.0394843562842</v>
      </c>
    </row>
    <row r="67" spans="9:11" ht="16.5" thickTop="1" thickBot="1" x14ac:dyDescent="0.3">
      <c r="I67" s="269"/>
      <c r="J67" s="240"/>
      <c r="K67" s="81">
        <f>'Older Person'!L15</f>
        <v>524.32078292451558</v>
      </c>
    </row>
    <row r="68" spans="9:11" ht="15.75" thickTop="1" x14ac:dyDescent="0.25">
      <c r="I68" s="268"/>
      <c r="J68" s="246"/>
      <c r="K68" s="262"/>
    </row>
    <row r="69" spans="9:11" ht="15.75" thickBot="1" x14ac:dyDescent="0.3">
      <c r="I69" s="264"/>
      <c r="J69" s="252"/>
      <c r="K69" s="263"/>
    </row>
    <row r="70" spans="9:11" ht="16.5" thickTop="1" thickBot="1" x14ac:dyDescent="0.3">
      <c r="I70" s="265" t="str">
        <f>'Older Person'!J18</f>
        <v>Traditional sheltered</v>
      </c>
      <c r="J70" s="242"/>
      <c r="K70" s="79">
        <f>'Older Person'!L18</f>
        <v>0</v>
      </c>
    </row>
    <row r="71" spans="9:11" ht="16.5" customHeight="1" thickTop="1" thickBot="1" x14ac:dyDescent="0.3">
      <c r="I71" s="266" t="s">
        <v>201</v>
      </c>
      <c r="J71" s="13" t="str">
        <f>'Older Person'!K19</f>
        <v>Owned</v>
      </c>
      <c r="K71" s="79">
        <f>'Older Person'!L19</f>
        <v>62.918493950941873</v>
      </c>
    </row>
    <row r="72" spans="9:11" ht="16.5" thickTop="1" thickBot="1" x14ac:dyDescent="0.3">
      <c r="I72" s="267"/>
      <c r="J72" s="13" t="str">
        <f>'Older Person'!K20</f>
        <v>Rented</v>
      </c>
      <c r="K72" s="79">
        <f>'Older Person'!L20</f>
        <v>31.459246975470936</v>
      </c>
    </row>
    <row r="73" spans="9:11" ht="16.5" thickTop="1" thickBot="1" x14ac:dyDescent="0.3">
      <c r="I73" s="266" t="s">
        <v>201</v>
      </c>
      <c r="J73" s="13" t="str">
        <f>'Older Person'!K21</f>
        <v>Owned</v>
      </c>
      <c r="K73" s="79">
        <f>'Older Person'!L21</f>
        <v>5.243207829245156</v>
      </c>
    </row>
    <row r="74" spans="9:11" ht="16.5" thickTop="1" thickBot="1" x14ac:dyDescent="0.3">
      <c r="I74" s="267"/>
      <c r="J74" s="13" t="str">
        <f>'Older Person'!K22</f>
        <v>Rented</v>
      </c>
      <c r="K74" s="79">
        <f>'Older Person'!L22</f>
        <v>2.621603914622578</v>
      </c>
    </row>
    <row r="75" spans="9:11" ht="16.5" thickTop="1" thickBot="1" x14ac:dyDescent="0.3">
      <c r="I75" s="265" t="str">
        <f>'Older Person'!J23</f>
        <v>Dementia</v>
      </c>
      <c r="J75" s="242"/>
      <c r="K75" s="79">
        <f>'Older Person'!L23</f>
        <v>0</v>
      </c>
    </row>
    <row r="76" spans="9:11" ht="16.5" thickTop="1" thickBot="1" x14ac:dyDescent="0.3">
      <c r="I76" s="265" t="str">
        <f>'Older Person'!J24</f>
        <v>Leasehold Schemes for the Elderly (LSE)</v>
      </c>
      <c r="J76" s="242"/>
      <c r="K76" s="79">
        <f>'Older Person'!L24</f>
        <v>0</v>
      </c>
    </row>
    <row r="77" spans="9:11" ht="16.5" thickTop="1" thickBot="1" x14ac:dyDescent="0.3">
      <c r="I77" s="260" t="str">
        <f>'Older Person'!J25</f>
        <v>TOTAL</v>
      </c>
      <c r="J77" s="261"/>
      <c r="K77" s="82">
        <f>'Older Person'!L25</f>
        <v>102.24255267028055</v>
      </c>
    </row>
    <row r="86" spans="9:24" ht="15.75" thickBot="1" x14ac:dyDescent="0.3"/>
    <row r="87" spans="9:24" x14ac:dyDescent="0.25">
      <c r="I87" s="33" t="s">
        <v>222</v>
      </c>
      <c r="J87" s="34"/>
      <c r="K87" s="34"/>
      <c r="L87" s="34"/>
      <c r="M87" s="34"/>
      <c r="N87" s="34"/>
      <c r="O87" s="34"/>
      <c r="P87" s="34"/>
      <c r="Q87" s="34"/>
      <c r="R87" s="34"/>
      <c r="S87" s="35"/>
    </row>
    <row r="88" spans="9:24" ht="97.5" customHeight="1" x14ac:dyDescent="0.25">
      <c r="I88" s="36"/>
      <c r="J88" s="83" t="s">
        <v>204</v>
      </c>
      <c r="K88" s="83" t="s">
        <v>205</v>
      </c>
      <c r="L88" s="83" t="s">
        <v>206</v>
      </c>
      <c r="M88" s="83" t="s">
        <v>207</v>
      </c>
      <c r="N88" s="83"/>
      <c r="O88" s="83"/>
      <c r="P88" s="83"/>
      <c r="Q88" s="83"/>
      <c r="R88" s="83"/>
      <c r="S88" s="84"/>
    </row>
    <row r="89" spans="9:24" ht="15.75" thickBot="1" x14ac:dyDescent="0.3">
      <c r="I89" s="39"/>
      <c r="J89" s="40">
        <f>SUMIFS('SUB AREA DATA'!F$37:F$63,'SUB AREA DATA'!$E$37:$E$63,'AREA PROFILE'!$X$1)/(365.25/7)</f>
        <v>901.61625442413242</v>
      </c>
      <c r="K89" s="40">
        <f>SUMIFS('SUB AREA DATA'!G$37:G$63,'SUB AREA DATA'!$E$37:$E$63,'AREA PROFILE'!$X$1)/(365.25/7)</f>
        <v>706.78132087690938</v>
      </c>
      <c r="L89" s="40">
        <f>SUMIFS('SUB AREA DATA'!H$37:H$63,'SUB AREA DATA'!$E$37:$E$63,'AREA PROFILE'!$X$1)/(365.25/7)</f>
        <v>657.64457113540004</v>
      </c>
      <c r="M89" s="40">
        <f>SUMIFS('SUB AREA DATA'!I$37:I$63,'SUB AREA DATA'!$E$37:$E$63,'AREA PROFILE'!$X$1)/(365.25/7)</f>
        <v>573.16361338219224</v>
      </c>
      <c r="N89" s="40"/>
      <c r="O89" s="40"/>
      <c r="P89" s="40"/>
      <c r="Q89" s="40"/>
      <c r="R89" s="85"/>
      <c r="S89" s="86"/>
      <c r="T89" s="5"/>
      <c r="U89" s="5"/>
      <c r="V89" s="5"/>
      <c r="W89" s="5"/>
      <c r="X89" s="5"/>
    </row>
  </sheetData>
  <mergeCells count="18">
    <mergeCell ref="I23:M23"/>
    <mergeCell ref="I24:I25"/>
    <mergeCell ref="J24:K24"/>
    <mergeCell ref="L24:M24"/>
    <mergeCell ref="I63:J63"/>
    <mergeCell ref="I64:J64"/>
    <mergeCell ref="I65:J65"/>
    <mergeCell ref="I66:J66"/>
    <mergeCell ref="I67:J67"/>
    <mergeCell ref="I76:J76"/>
    <mergeCell ref="I77:J77"/>
    <mergeCell ref="K68:K69"/>
    <mergeCell ref="I69:J69"/>
    <mergeCell ref="I70:J70"/>
    <mergeCell ref="I71:I72"/>
    <mergeCell ref="I73:I74"/>
    <mergeCell ref="I75:J75"/>
    <mergeCell ref="I68:J68"/>
  </mergeCells>
  <pageMargins left="0.7" right="0.7" top="0.75" bottom="0.75" header="0.3" footer="0.3"/>
  <pageSetup paperSize="9"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F48"/>
  <sheetViews>
    <sheetView workbookViewId="0">
      <selection activeCell="D20" sqref="D20"/>
    </sheetView>
  </sheetViews>
  <sheetFormatPr defaultRowHeight="15" x14ac:dyDescent="0.25"/>
  <cols>
    <col min="3" max="5" width="26.7109375" customWidth="1"/>
  </cols>
  <sheetData>
    <row r="3" spans="3:6" ht="14.45" x14ac:dyDescent="0.25">
      <c r="C3" s="98"/>
      <c r="D3" s="98"/>
      <c r="E3" s="98"/>
      <c r="F3" s="98"/>
    </row>
    <row r="4" spans="3:6" ht="14.45" x14ac:dyDescent="0.25">
      <c r="E4" s="97"/>
    </row>
    <row r="5" spans="3:6" ht="14.45" x14ac:dyDescent="0.25">
      <c r="E5" s="97"/>
    </row>
    <row r="6" spans="3:6" ht="14.45" x14ac:dyDescent="0.25">
      <c r="E6" s="97"/>
    </row>
    <row r="7" spans="3:6" ht="14.45" x14ac:dyDescent="0.25">
      <c r="E7" s="97"/>
    </row>
    <row r="8" spans="3:6" ht="14.45" x14ac:dyDescent="0.25">
      <c r="E8" s="97"/>
    </row>
    <row r="9" spans="3:6" ht="14.45" x14ac:dyDescent="0.25">
      <c r="E9" s="97"/>
    </row>
    <row r="10" spans="3:6" ht="14.45" x14ac:dyDescent="0.25">
      <c r="E10" s="97"/>
    </row>
    <row r="11" spans="3:6" ht="14.45" x14ac:dyDescent="0.25">
      <c r="E11" s="97"/>
    </row>
    <row r="12" spans="3:6" ht="14.45" x14ac:dyDescent="0.25">
      <c r="E12" s="97"/>
    </row>
    <row r="13" spans="3:6" ht="14.45" x14ac:dyDescent="0.25">
      <c r="E13" s="97"/>
    </row>
    <row r="14" spans="3:6" ht="14.45" x14ac:dyDescent="0.25">
      <c r="E14" s="97"/>
    </row>
    <row r="15" spans="3:6" ht="14.45" x14ac:dyDescent="0.25">
      <c r="E15" s="97"/>
    </row>
    <row r="16" spans="3:6" ht="14.45" x14ac:dyDescent="0.25">
      <c r="E16" s="97"/>
    </row>
    <row r="17" spans="5:5" ht="14.45" x14ac:dyDescent="0.25">
      <c r="E17" s="97"/>
    </row>
    <row r="18" spans="5:5" ht="14.45" x14ac:dyDescent="0.25">
      <c r="E18" s="97"/>
    </row>
    <row r="19" spans="5:5" ht="14.45" x14ac:dyDescent="0.25">
      <c r="E19" s="97"/>
    </row>
    <row r="20" spans="5:5" ht="14.45" x14ac:dyDescent="0.25">
      <c r="E20" s="97"/>
    </row>
    <row r="21" spans="5:5" x14ac:dyDescent="0.25">
      <c r="E21" s="97"/>
    </row>
    <row r="22" spans="5:5" x14ac:dyDescent="0.25">
      <c r="E22" s="97"/>
    </row>
    <row r="23" spans="5:5" x14ac:dyDescent="0.25">
      <c r="E23" s="97"/>
    </row>
    <row r="24" spans="5:5" x14ac:dyDescent="0.25">
      <c r="E24" s="97"/>
    </row>
    <row r="25" spans="5:5" x14ac:dyDescent="0.25">
      <c r="E25" s="97"/>
    </row>
    <row r="26" spans="5:5" x14ac:dyDescent="0.25">
      <c r="E26" s="97"/>
    </row>
    <row r="27" spans="5:5" x14ac:dyDescent="0.25">
      <c r="E27" s="97"/>
    </row>
    <row r="28" spans="5:5" x14ac:dyDescent="0.25">
      <c r="E28" s="97"/>
    </row>
    <row r="29" spans="5:5" x14ac:dyDescent="0.25">
      <c r="E29" s="97"/>
    </row>
    <row r="30" spans="5:5" x14ac:dyDescent="0.25">
      <c r="E30" s="97"/>
    </row>
    <row r="31" spans="5:5" x14ac:dyDescent="0.25">
      <c r="E31" s="97"/>
    </row>
    <row r="32" spans="5:5" x14ac:dyDescent="0.25">
      <c r="E32" s="97"/>
    </row>
    <row r="33" spans="5:5" x14ac:dyDescent="0.25">
      <c r="E33" s="97"/>
    </row>
    <row r="34" spans="5:5" x14ac:dyDescent="0.25">
      <c r="E34" s="97"/>
    </row>
    <row r="35" spans="5:5" x14ac:dyDescent="0.25">
      <c r="E35" s="97"/>
    </row>
    <row r="36" spans="5:5" x14ac:dyDescent="0.25">
      <c r="E36" s="97"/>
    </row>
    <row r="37" spans="5:5" x14ac:dyDescent="0.25">
      <c r="E37" s="97"/>
    </row>
    <row r="38" spans="5:5" x14ac:dyDescent="0.25">
      <c r="E38" s="97"/>
    </row>
    <row r="39" spans="5:5" x14ac:dyDescent="0.25">
      <c r="E39" s="97"/>
    </row>
    <row r="40" spans="5:5" x14ac:dyDescent="0.25">
      <c r="E40" s="97"/>
    </row>
    <row r="41" spans="5:5" x14ac:dyDescent="0.25">
      <c r="E41" s="97"/>
    </row>
    <row r="42" spans="5:5" x14ac:dyDescent="0.25">
      <c r="E42" s="97"/>
    </row>
    <row r="43" spans="5:5" x14ac:dyDescent="0.25">
      <c r="E43" s="97"/>
    </row>
    <row r="44" spans="5:5" x14ac:dyDescent="0.25">
      <c r="E44" s="97"/>
    </row>
    <row r="45" spans="5:5" x14ac:dyDescent="0.25">
      <c r="E45" s="97"/>
    </row>
    <row r="46" spans="5:5" x14ac:dyDescent="0.25">
      <c r="E46" s="97"/>
    </row>
    <row r="47" spans="5:5" x14ac:dyDescent="0.25">
      <c r="E47" s="97"/>
    </row>
    <row r="48" spans="5:5" x14ac:dyDescent="0.25">
      <c r="E48" s="97"/>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7"/>
  <sheetViews>
    <sheetView workbookViewId="0"/>
  </sheetViews>
  <sheetFormatPr defaultRowHeight="15" x14ac:dyDescent="0.25"/>
  <cols>
    <col min="1" max="1" width="55.85546875" customWidth="1"/>
    <col min="2" max="2" width="5.28515625" customWidth="1"/>
    <col min="3" max="3" width="5.85546875" customWidth="1"/>
    <col min="8" max="16" width="1.7109375" customWidth="1"/>
  </cols>
  <sheetData>
    <row r="1" spans="1:42" x14ac:dyDescent="0.25">
      <c r="A1" t="str">
        <f>'AREA PROFILE'!$X$1</f>
        <v>Berkeley</v>
      </c>
    </row>
    <row r="2" spans="1:42" x14ac:dyDescent="0.25">
      <c r="B2" s="5" t="s">
        <v>213</v>
      </c>
      <c r="C2" s="5"/>
      <c r="D2" s="5"/>
      <c r="E2" s="5">
        <v>2018</v>
      </c>
      <c r="F2" s="5">
        <f t="shared" ref="F2:AB2" si="0">E2+1</f>
        <v>2019</v>
      </c>
      <c r="G2" s="5">
        <f t="shared" si="0"/>
        <v>2020</v>
      </c>
      <c r="H2" s="5">
        <f t="shared" si="0"/>
        <v>2021</v>
      </c>
      <c r="I2" s="5">
        <f t="shared" si="0"/>
        <v>2022</v>
      </c>
      <c r="J2" s="5">
        <f t="shared" si="0"/>
        <v>2023</v>
      </c>
      <c r="K2" s="5">
        <f t="shared" si="0"/>
        <v>2024</v>
      </c>
      <c r="L2" s="5">
        <f t="shared" si="0"/>
        <v>2025</v>
      </c>
      <c r="M2" s="5">
        <f t="shared" si="0"/>
        <v>2026</v>
      </c>
      <c r="N2" s="5">
        <f t="shared" si="0"/>
        <v>2027</v>
      </c>
      <c r="O2" s="5">
        <f t="shared" si="0"/>
        <v>2028</v>
      </c>
      <c r="P2" s="5">
        <f t="shared" si="0"/>
        <v>2029</v>
      </c>
      <c r="Q2" s="5">
        <f t="shared" si="0"/>
        <v>2030</v>
      </c>
      <c r="R2" s="5">
        <f t="shared" si="0"/>
        <v>2031</v>
      </c>
      <c r="S2" s="5">
        <f t="shared" si="0"/>
        <v>2032</v>
      </c>
      <c r="T2" s="5">
        <f t="shared" si="0"/>
        <v>2033</v>
      </c>
      <c r="U2" s="5">
        <f t="shared" si="0"/>
        <v>2034</v>
      </c>
      <c r="V2" s="5">
        <f t="shared" si="0"/>
        <v>2035</v>
      </c>
      <c r="W2" s="5">
        <f t="shared" si="0"/>
        <v>2036</v>
      </c>
      <c r="X2" s="5">
        <f t="shared" si="0"/>
        <v>2037</v>
      </c>
      <c r="Y2" s="5">
        <f t="shared" si="0"/>
        <v>2038</v>
      </c>
      <c r="Z2" s="5">
        <f t="shared" si="0"/>
        <v>2039</v>
      </c>
      <c r="AA2" s="5">
        <f t="shared" si="0"/>
        <v>2040</v>
      </c>
      <c r="AB2" s="5">
        <f t="shared" si="0"/>
        <v>2041</v>
      </c>
      <c r="AC2" s="5"/>
      <c r="AD2" s="5"/>
    </row>
    <row r="3" spans="1:42" x14ac:dyDescent="0.25">
      <c r="A3" t="s">
        <v>496</v>
      </c>
      <c r="B3" s="5"/>
      <c r="C3" s="5" t="s">
        <v>237</v>
      </c>
      <c r="D3" s="5"/>
      <c r="E3" s="210">
        <f>INDEX('SUB AREA VALUES'!$F$421:$AF$444,MATCH(E$2,'SUB AREA VALUES'!$D$421:$D$444,0),MATCH($A$1,'SUB AREA VALUES'!$F$420:$AF$420,0))</f>
        <v>7522.6485156891831</v>
      </c>
      <c r="F3" s="210">
        <f>INDEX('SUB AREA VALUES'!$F$421:$AF$444,MATCH(F$2,'SUB AREA VALUES'!$D$421:$D$444,0),MATCH($A$1,'SUB AREA VALUES'!$F$420:$AF$420,0))</f>
        <v>7572.2709185077083</v>
      </c>
      <c r="G3" s="210">
        <f>INDEX('SUB AREA VALUES'!$F$421:$AF$444,MATCH(G$2,'SUB AREA VALUES'!$D$421:$D$444,0),MATCH($A$1,'SUB AREA VALUES'!$F$420:$AF$420,0))</f>
        <v>7630.9949450370832</v>
      </c>
      <c r="H3" s="210">
        <f>INDEX('SUB AREA VALUES'!$F$421:$AF$444,MATCH(H$2,'SUB AREA VALUES'!$D$421:$D$444,0),MATCH($A$1,'SUB AREA VALUES'!$F$420:$AF$420,0))</f>
        <v>7690.986027217039</v>
      </c>
      <c r="I3" s="210">
        <f>INDEX('SUB AREA VALUES'!$F$421:$AF$444,MATCH(I$2,'SUB AREA VALUES'!$D$421:$D$444,0),MATCH($A$1,'SUB AREA VALUES'!$F$420:$AF$420,0))</f>
        <v>7750.9175609551212</v>
      </c>
      <c r="J3" s="210">
        <f>INDEX('SUB AREA VALUES'!$F$421:$AF$444,MATCH(J$2,'SUB AREA VALUES'!$D$421:$D$444,0),MATCH($A$1,'SUB AREA VALUES'!$F$420:$AF$420,0))</f>
        <v>7807.4150132898158</v>
      </c>
      <c r="K3" s="210">
        <f>INDEX('SUB AREA VALUES'!$F$421:$AF$444,MATCH(K$2,'SUB AREA VALUES'!$D$421:$D$444,0),MATCH($A$1,'SUB AREA VALUES'!$F$420:$AF$420,0))</f>
        <v>7861.2133059890566</v>
      </c>
      <c r="L3" s="210">
        <f>INDEX('SUB AREA VALUES'!$F$421:$AF$444,MATCH(L$2,'SUB AREA VALUES'!$D$421:$D$444,0),MATCH($A$1,'SUB AREA VALUES'!$F$420:$AF$420,0))</f>
        <v>7908.4666969726177</v>
      </c>
      <c r="M3" s="210">
        <f>INDEX('SUB AREA VALUES'!$F$421:$AF$444,MATCH(M$2,'SUB AREA VALUES'!$D$421:$D$444,0),MATCH($A$1,'SUB AREA VALUES'!$F$420:$AF$420,0))</f>
        <v>7959.1536370694675</v>
      </c>
      <c r="N3" s="210">
        <f>INDEX('SUB AREA VALUES'!$F$421:$AF$444,MATCH(N$2,'SUB AREA VALUES'!$D$421:$D$444,0),MATCH($A$1,'SUB AREA VALUES'!$F$420:$AF$420,0))</f>
        <v>8000.171631665833</v>
      </c>
      <c r="O3" s="210">
        <f>INDEX('SUB AREA VALUES'!$F$421:$AF$444,MATCH(O$2,'SUB AREA VALUES'!$D$421:$D$444,0),MATCH($A$1,'SUB AREA VALUES'!$F$420:$AF$420,0))</f>
        <v>8048.7860564388702</v>
      </c>
      <c r="P3" s="210">
        <f>INDEX('SUB AREA VALUES'!$F$421:$AF$444,MATCH(P$2,'SUB AREA VALUES'!$D$421:$D$444,0),MATCH($A$1,'SUB AREA VALUES'!$F$420:$AF$420,0))</f>
        <v>8091.0612494140687</v>
      </c>
      <c r="Q3" s="210">
        <f>INDEX('SUB AREA VALUES'!$F$421:$AF$444,MATCH(Q$2,'SUB AREA VALUES'!$D$421:$D$444,0),MATCH($A$1,'SUB AREA VALUES'!$F$420:$AF$420,0))</f>
        <v>8139.5775285721265</v>
      </c>
      <c r="R3" s="210">
        <f>INDEX('SUB AREA VALUES'!$F$421:$AF$444,MATCH(R$2,'SUB AREA VALUES'!$D$421:$D$444,0),MATCH($A$1,'SUB AREA VALUES'!$F$420:$AF$420,0))</f>
        <v>8175.231652076397</v>
      </c>
      <c r="S3" s="210">
        <f>INDEX('SUB AREA VALUES'!$F$421:$AF$444,MATCH(S$2,'SUB AREA VALUES'!$D$421:$D$444,0),MATCH($A$1,'SUB AREA VALUES'!$F$420:$AF$420,0))</f>
        <v>8216.4871466176592</v>
      </c>
      <c r="T3" s="210">
        <f>INDEX('SUB AREA VALUES'!$F$421:$AF$444,MATCH(T$2,'SUB AREA VALUES'!$D$421:$D$444,0),MATCH($A$1,'SUB AREA VALUES'!$F$420:$AF$420,0))</f>
        <v>8249.4305135402665</v>
      </c>
      <c r="U3" s="210">
        <f>INDEX('SUB AREA VALUES'!$F$421:$AF$444,MATCH(U$2,'SUB AREA VALUES'!$D$421:$D$444,0),MATCH($A$1,'SUB AREA VALUES'!$F$420:$AF$420,0))</f>
        <v>8281.4231732060325</v>
      </c>
      <c r="V3" s="210">
        <f>INDEX('SUB AREA VALUES'!$F$421:$AF$444,MATCH(V$2,'SUB AREA VALUES'!$D$421:$D$444,0),MATCH($A$1,'SUB AREA VALUES'!$F$420:$AF$420,0))</f>
        <v>8311.5124882494874</v>
      </c>
      <c r="W3" s="210">
        <f>INDEX('SUB AREA VALUES'!$F$421:$AF$444,MATCH(W$2,'SUB AREA VALUES'!$D$421:$D$444,0),MATCH($A$1,'SUB AREA VALUES'!$F$420:$AF$420,0))</f>
        <v>8342.1133644381334</v>
      </c>
      <c r="X3" s="210">
        <f>INDEX('SUB AREA VALUES'!$F$421:$AF$444,MATCH(X$2,'SUB AREA VALUES'!$D$421:$D$444,0),MATCH($A$1,'SUB AREA VALUES'!$F$420:$AF$420,0))</f>
        <v>8360.8366072819372</v>
      </c>
      <c r="Y3" s="210">
        <f>INDEX('SUB AREA VALUES'!$F$421:$AF$444,MATCH(Y$2,'SUB AREA VALUES'!$D$421:$D$444,0),MATCH($A$1,'SUB AREA VALUES'!$F$420:$AF$420,0))</f>
        <v>8379.2300955472565</v>
      </c>
      <c r="Z3" s="210">
        <f>INDEX('SUB AREA VALUES'!$F$421:$AF$444,MATCH(Z$2,'SUB AREA VALUES'!$D$421:$D$444,0),MATCH($A$1,'SUB AREA VALUES'!$F$420:$AF$420,0))</f>
        <v>8394.6343544357405</v>
      </c>
      <c r="AA3" s="210">
        <f>INDEX('SUB AREA VALUES'!$F$421:$AF$444,MATCH(AA$2,'SUB AREA VALUES'!$D$421:$D$444,0),MATCH($A$1,'SUB AREA VALUES'!$F$420:$AF$420,0))</f>
        <v>8405.8431812967538</v>
      </c>
      <c r="AB3" s="210">
        <f>INDEX('SUB AREA VALUES'!$F$421:$AF$444,MATCH(AB$2,'SUB AREA VALUES'!$D$421:$D$444,0),MATCH($A$1,'SUB AREA VALUES'!$F$420:$AF$420,0))</f>
        <v>8418.3577484457001</v>
      </c>
      <c r="AC3" s="201"/>
      <c r="AD3" s="201"/>
    </row>
    <row r="4" spans="1:42" x14ac:dyDescent="0.25">
      <c r="A4" s="102"/>
      <c r="B4" s="5"/>
      <c r="C4" s="5" t="s">
        <v>238</v>
      </c>
      <c r="D4" s="5"/>
      <c r="E4" s="201">
        <f>E3</f>
        <v>7522.6485156891831</v>
      </c>
      <c r="F4" s="201">
        <f>F3</f>
        <v>7572.2709185077083</v>
      </c>
      <c r="G4" s="201">
        <f>G3</f>
        <v>7630.9949450370832</v>
      </c>
      <c r="H4" s="201">
        <f>INDEX('SUB AREA VALUES'!$F$1412:$AF$1432,MATCH(H$2,'SUB AREA VALUES'!$E$1412:$E$1432,0),MATCH($A$1,'SUB AREA VALUES'!$F$1052:$AF$1052,0))</f>
        <v>7690.986027217039</v>
      </c>
      <c r="I4" s="201">
        <f>INDEX('SUB AREA VALUES'!$F$1412:$AF$1432,MATCH(I$2,'SUB AREA VALUES'!$E$1412:$E$1432,0),MATCH($A$1,'SUB AREA VALUES'!$F$1052:$AF$1052,0))</f>
        <v>7753.9949778711716</v>
      </c>
      <c r="J4" s="201">
        <f>INDEX('SUB AREA VALUES'!$F$1412:$AF$1432,MATCH(J$2,'SUB AREA VALUES'!$E$1412:$E$1432,0),MATCH($A$1,'SUB AREA VALUES'!$F$1052:$AF$1052,0))</f>
        <v>7813.5803146687431</v>
      </c>
      <c r="K4" s="201">
        <f>INDEX('SUB AREA VALUES'!$F$1412:$AF$1432,MATCH(K$2,'SUB AREA VALUES'!$E$1412:$E$1432,0),MATCH($A$1,'SUB AREA VALUES'!$F$1052:$AF$1052,0))</f>
        <v>7870.9679778754053</v>
      </c>
      <c r="L4" s="201">
        <f>INDEX('SUB AREA VALUES'!$F$1412:$AF$1432,MATCH(L$2,'SUB AREA VALUES'!$E$1412:$E$1432,0),MATCH($A$1,'SUB AREA VALUES'!$F$1052:$AF$1052,0))</f>
        <v>7924.8440692160075</v>
      </c>
      <c r="M4" s="201">
        <f>INDEX('SUB AREA VALUES'!$F$1412:$AF$1432,MATCH(M$2,'SUB AREA VALUES'!$E$1412:$E$1432,0),MATCH($A$1,'SUB AREA VALUES'!$F$1052:$AF$1052,0))</f>
        <v>7978.3929225652173</v>
      </c>
      <c r="N4" s="201">
        <f>INDEX('SUB AREA VALUES'!$F$1412:$AF$1432,MATCH(N$2,'SUB AREA VALUES'!$E$1412:$E$1432,0),MATCH($A$1,'SUB AREA VALUES'!$F$1052:$AF$1052,0))</f>
        <v>8027.2589528442868</v>
      </c>
      <c r="O4" s="201">
        <f>INDEX('SUB AREA VALUES'!$F$1412:$AF$1432,MATCH(O$2,'SUB AREA VALUES'!$E$1412:$E$1432,0),MATCH($A$1,'SUB AREA VALUES'!$F$1052:$AF$1052,0))</f>
        <v>8071.5972083131683</v>
      </c>
      <c r="P4" s="201">
        <f>INDEX('SUB AREA VALUES'!$F$1412:$AF$1432,MATCH(P$2,'SUB AREA VALUES'!$E$1412:$E$1432,0),MATCH($A$1,'SUB AREA VALUES'!$F$1052:$AF$1052,0))</f>
        <v>8116.3095499932151</v>
      </c>
      <c r="Q4" s="201">
        <f>INDEX('SUB AREA VALUES'!$F$1412:$AF$1432,MATCH(Q$2,'SUB AREA VALUES'!$E$1412:$E$1432,0),MATCH($A$1,'SUB AREA VALUES'!$F$1052:$AF$1052,0))</f>
        <v>8158.206039495366</v>
      </c>
      <c r="R4" s="201">
        <f>INDEX('SUB AREA VALUES'!$F$1412:$AF$1432,MATCH(R$2,'SUB AREA VALUES'!$E$1412:$E$1432,0),MATCH($A$1,'SUB AREA VALUES'!$F$1052:$AF$1052,0))</f>
        <v>8197.7406018595939</v>
      </c>
      <c r="S4" s="201">
        <f>INDEX('SUB AREA VALUES'!$F$1412:$AF$1432,MATCH(S$2,'SUB AREA VALUES'!$E$1412:$E$1432,0),MATCH($A$1,'SUB AREA VALUES'!$F$1052:$AF$1052,0))</f>
        <v>8231.3052724280951</v>
      </c>
      <c r="T4" s="201">
        <f>INDEX('SUB AREA VALUES'!$F$1412:$AF$1432,MATCH(T$2,'SUB AREA VALUES'!$E$1412:$E$1432,0),MATCH($A$1,'SUB AREA VALUES'!$F$1052:$AF$1052,0))</f>
        <v>8264.454815674273</v>
      </c>
      <c r="U4" s="201">
        <f>INDEX('SUB AREA VALUES'!$F$1412:$AF$1432,MATCH(U$2,'SUB AREA VALUES'!$E$1412:$E$1432,0),MATCH($A$1,'SUB AREA VALUES'!$F$1052:$AF$1052,0))</f>
        <v>8296.9916165880277</v>
      </c>
      <c r="V4" s="201">
        <f>INDEX('SUB AREA VALUES'!$F$1412:$AF$1432,MATCH(V$2,'SUB AREA VALUES'!$E$1412:$E$1432,0),MATCH($A$1,'SUB AREA VALUES'!$F$1052:$AF$1052,0))</f>
        <v>8329.963439028943</v>
      </c>
      <c r="W4" s="201">
        <f>INDEX('SUB AREA VALUES'!$F$1412:$AF$1432,MATCH(W$2,'SUB AREA VALUES'!$E$1412:$E$1432,0),MATCH($A$1,'SUB AREA VALUES'!$F$1052:$AF$1052,0))</f>
        <v>8362.191642020638</v>
      </c>
      <c r="X4" s="201">
        <f>INDEX('SUB AREA VALUES'!$F$1412:$AF$1432,MATCH(X$2,'SUB AREA VALUES'!$E$1412:$E$1432,0),MATCH($A$1,'SUB AREA VALUES'!$F$1052:$AF$1052,0))</f>
        <v>8390.3672146253048</v>
      </c>
      <c r="Y4" s="201">
        <f>INDEX('SUB AREA VALUES'!$F$1412:$AF$1432,MATCH(Y$2,'SUB AREA VALUES'!$E$1412:$E$1432,0),MATCH($A$1,'SUB AREA VALUES'!$F$1052:$AF$1052,0))</f>
        <v>8421.9978576199337</v>
      </c>
      <c r="Z4" s="201">
        <f>INDEX('SUB AREA VALUES'!$F$1412:$AF$1432,MATCH(Z$2,'SUB AREA VALUES'!$E$1412:$E$1432,0),MATCH($A$1,'SUB AREA VALUES'!$F$1052:$AF$1052,0))</f>
        <v>8453.6091450253425</v>
      </c>
      <c r="AA4" s="201">
        <f>INDEX('SUB AREA VALUES'!$F$1412:$AF$1432,MATCH(AA$2,'SUB AREA VALUES'!$E$1412:$E$1432,0),MATCH($A$1,'SUB AREA VALUES'!$F$1052:$AF$1052,0))</f>
        <v>8487.2453150786059</v>
      </c>
      <c r="AB4" s="201">
        <f>INDEX('SUB AREA VALUES'!$F$1412:$AF$1432,MATCH(AB$2,'SUB AREA VALUES'!$E$1412:$E$1432,0),MATCH($A$1,'SUB AREA VALUES'!$F$1052:$AF$1052,0))</f>
        <v>8521.686473904314</v>
      </c>
      <c r="AC4" s="201"/>
      <c r="AD4" s="201"/>
    </row>
    <row r="5" spans="1:42" x14ac:dyDescent="0.25">
      <c r="B5" s="5"/>
      <c r="C5" s="5" t="s">
        <v>239</v>
      </c>
      <c r="D5" s="5"/>
      <c r="E5" s="201">
        <f>E3</f>
        <v>7522.6485156891831</v>
      </c>
      <c r="F5" s="201">
        <f t="shared" ref="F5:AB5" si="1">F3</f>
        <v>7572.2709185077083</v>
      </c>
      <c r="G5" s="201">
        <f t="shared" si="1"/>
        <v>7630.9949450370832</v>
      </c>
      <c r="H5" s="201">
        <f t="shared" si="1"/>
        <v>7690.986027217039</v>
      </c>
      <c r="I5" s="201">
        <f t="shared" si="1"/>
        <v>7750.9175609551212</v>
      </c>
      <c r="J5" s="201">
        <f t="shared" si="1"/>
        <v>7807.4150132898158</v>
      </c>
      <c r="K5" s="201">
        <f t="shared" si="1"/>
        <v>7861.2133059890566</v>
      </c>
      <c r="L5" s="201">
        <f t="shared" si="1"/>
        <v>7908.4666969726177</v>
      </c>
      <c r="M5" s="201">
        <f t="shared" si="1"/>
        <v>7959.1536370694675</v>
      </c>
      <c r="N5" s="201">
        <f t="shared" si="1"/>
        <v>8000.171631665833</v>
      </c>
      <c r="O5" s="201">
        <f t="shared" si="1"/>
        <v>8048.7860564388702</v>
      </c>
      <c r="P5" s="201">
        <f t="shared" si="1"/>
        <v>8091.0612494140687</v>
      </c>
      <c r="Q5" s="201">
        <f t="shared" si="1"/>
        <v>8139.5775285721265</v>
      </c>
      <c r="R5" s="201">
        <f t="shared" si="1"/>
        <v>8175.231652076397</v>
      </c>
      <c r="S5" s="201">
        <f t="shared" si="1"/>
        <v>8216.4871466176592</v>
      </c>
      <c r="T5" s="201">
        <f t="shared" si="1"/>
        <v>8249.4305135402665</v>
      </c>
      <c r="U5" s="201">
        <f t="shared" si="1"/>
        <v>8281.4231732060325</v>
      </c>
      <c r="V5" s="201">
        <f t="shared" si="1"/>
        <v>8311.5124882494874</v>
      </c>
      <c r="W5" s="201">
        <f t="shared" si="1"/>
        <v>8342.1133644381334</v>
      </c>
      <c r="X5" s="201">
        <f t="shared" si="1"/>
        <v>8360.8366072819372</v>
      </c>
      <c r="Y5" s="201">
        <f t="shared" si="1"/>
        <v>8379.2300955472565</v>
      </c>
      <c r="Z5" s="201">
        <f t="shared" si="1"/>
        <v>8394.6343544357405</v>
      </c>
      <c r="AA5" s="201">
        <f t="shared" si="1"/>
        <v>8405.8431812967538</v>
      </c>
      <c r="AB5" s="201">
        <f t="shared" si="1"/>
        <v>8418.3577484457001</v>
      </c>
      <c r="AC5" s="201"/>
      <c r="AD5" s="201"/>
    </row>
    <row r="7" spans="1:42" x14ac:dyDescent="0.25">
      <c r="A7" t="s">
        <v>497</v>
      </c>
    </row>
    <row r="8" spans="1:42" x14ac:dyDescent="0.25">
      <c r="A8" s="202"/>
    </row>
    <row r="9" spans="1:42" x14ac:dyDescent="0.25">
      <c r="C9" s="99" t="s">
        <v>181</v>
      </c>
      <c r="D9" s="99" t="s">
        <v>533</v>
      </c>
      <c r="E9" s="99" t="s">
        <v>168</v>
      </c>
      <c r="F9" s="99" t="s">
        <v>226</v>
      </c>
      <c r="G9" s="99" t="s">
        <v>227</v>
      </c>
      <c r="H9" s="99" t="s">
        <v>228</v>
      </c>
      <c r="I9" s="99" t="s">
        <v>229</v>
      </c>
      <c r="J9" s="99" t="s">
        <v>174</v>
      </c>
      <c r="K9" s="99" t="s">
        <v>175</v>
      </c>
      <c r="L9" s="99" t="s">
        <v>177</v>
      </c>
      <c r="M9" s="99" t="s">
        <v>178</v>
      </c>
      <c r="N9" s="99" t="s">
        <v>230</v>
      </c>
      <c r="O9" s="99" t="s">
        <v>231</v>
      </c>
      <c r="P9" s="99" t="s">
        <v>232</v>
      </c>
      <c r="Q9" s="99" t="s">
        <v>233</v>
      </c>
      <c r="R9" s="99" t="s">
        <v>534</v>
      </c>
      <c r="S9" s="99" t="s">
        <v>535</v>
      </c>
    </row>
    <row r="10" spans="1:42" x14ac:dyDescent="0.25">
      <c r="C10" s="99" t="s">
        <v>181</v>
      </c>
      <c r="D10" s="99" t="s">
        <v>181</v>
      </c>
      <c r="E10" s="99" t="s">
        <v>181</v>
      </c>
      <c r="F10" s="99" t="s">
        <v>181</v>
      </c>
      <c r="G10" s="99" t="s">
        <v>181</v>
      </c>
      <c r="H10" s="5" t="s">
        <v>249</v>
      </c>
      <c r="I10" s="5" t="s">
        <v>250</v>
      </c>
      <c r="J10" s="5" t="s">
        <v>250</v>
      </c>
      <c r="K10" s="5" t="s">
        <v>250</v>
      </c>
      <c r="L10" t="s">
        <v>251</v>
      </c>
      <c r="M10" s="5" t="s">
        <v>251</v>
      </c>
      <c r="N10" s="5" t="s">
        <v>251</v>
      </c>
      <c r="O10" t="s">
        <v>252</v>
      </c>
      <c r="P10" s="5" t="s">
        <v>252</v>
      </c>
      <c r="Q10" s="5" t="s">
        <v>252</v>
      </c>
      <c r="R10" t="s">
        <v>253</v>
      </c>
      <c r="S10" s="5" t="s">
        <v>253</v>
      </c>
      <c r="T10" s="5"/>
      <c r="V10" s="5" t="s">
        <v>245</v>
      </c>
      <c r="W10" s="5" t="s">
        <v>249</v>
      </c>
      <c r="X10" s="5" t="s">
        <v>250</v>
      </c>
      <c r="Y10" s="5" t="s">
        <v>251</v>
      </c>
      <c r="Z10" s="5" t="s">
        <v>252</v>
      </c>
      <c r="AA10" s="5" t="s">
        <v>253</v>
      </c>
    </row>
    <row r="11" spans="1:42" x14ac:dyDescent="0.25">
      <c r="A11" t="s">
        <v>498</v>
      </c>
    </row>
    <row r="12" spans="1:42" x14ac:dyDescent="0.25">
      <c r="A12" s="204"/>
      <c r="C12" s="99" t="s">
        <v>181</v>
      </c>
      <c r="D12" s="99" t="s">
        <v>533</v>
      </c>
      <c r="E12" s="99" t="s">
        <v>168</v>
      </c>
      <c r="F12" s="99" t="s">
        <v>226</v>
      </c>
      <c r="G12" s="99" t="s">
        <v>227</v>
      </c>
      <c r="H12" s="99" t="s">
        <v>228</v>
      </c>
      <c r="I12" s="99" t="s">
        <v>229</v>
      </c>
      <c r="J12" s="99" t="s">
        <v>174</v>
      </c>
      <c r="K12" s="99" t="s">
        <v>175</v>
      </c>
      <c r="L12" s="99" t="s">
        <v>177</v>
      </c>
      <c r="M12" s="99" t="s">
        <v>178</v>
      </c>
      <c r="N12" s="99" t="s">
        <v>230</v>
      </c>
      <c r="O12" s="99" t="s">
        <v>231</v>
      </c>
      <c r="P12" s="99" t="s">
        <v>232</v>
      </c>
      <c r="Q12" s="99" t="s">
        <v>233</v>
      </c>
      <c r="R12" s="99" t="s">
        <v>534</v>
      </c>
      <c r="S12" s="99" t="s">
        <v>535</v>
      </c>
      <c r="T12" s="99"/>
    </row>
    <row r="13" spans="1:42" x14ac:dyDescent="0.25">
      <c r="B13" s="209">
        <f>COMBINED!C7</f>
        <v>2021</v>
      </c>
      <c r="C13" s="210">
        <f>INDEX('SUB AREA VALUES'!$F$9:$AF$416,MATCH($B13&amp;"#"&amp;C$12,'SUB AREA VALUES'!$B$9:$B$416,0),MATCH($A$1,'SUB AREA VALUES'!$F$6:$AF$6,0))</f>
        <v>1236.0796041260837</v>
      </c>
      <c r="D13" s="210">
        <f>INDEX('SUB AREA VALUES'!$F$9:$AF$416,MATCH($B13&amp;"#"&amp;D$12,'SUB AREA VALUES'!$B$9:$B$416,0),MATCH($A$1,'SUB AREA VALUES'!$F$6:$AF$6,0))</f>
        <v>242.1126267519158</v>
      </c>
      <c r="E13" s="210">
        <f>INDEX('SUB AREA VALUES'!$F$9:$AF$416,MATCH($B13&amp;"#"&amp;E$12,'SUB AREA VALUES'!$B$9:$B$416,0),MATCH($A$1,'SUB AREA VALUES'!$F$6:$AF$6,0))</f>
        <v>324.19528021989117</v>
      </c>
      <c r="F13" s="210">
        <f>INDEX('SUB AREA VALUES'!$F$9:$AF$416,MATCH($B13&amp;"#"&amp;F$12,'SUB AREA VALUES'!$B$9:$B$416,0),MATCH($A$1,'SUB AREA VALUES'!$F$6:$AF$6,0))</f>
        <v>360.29643060783053</v>
      </c>
      <c r="G13" s="210">
        <f>INDEX('SUB AREA VALUES'!$F$9:$AF$416,MATCH($B13&amp;"#"&amp;G$12,'SUB AREA VALUES'!$B$9:$B$416,0),MATCH($A$1,'SUB AREA VALUES'!$F$6:$AF$6,0))</f>
        <v>430.46753010937221</v>
      </c>
      <c r="H13" s="210">
        <f>INDEX('SUB AREA VALUES'!$F$9:$AF$416,MATCH($B13&amp;"#"&amp;H$12,'SUB AREA VALUES'!$B$9:$B$416,0),MATCH($A$1,'SUB AREA VALUES'!$F$6:$AF$6,0))</f>
        <v>472.40009508227354</v>
      </c>
      <c r="I13" s="210">
        <f>INDEX('SUB AREA VALUES'!$F$9:$AF$416,MATCH($B13&amp;"#"&amp;I$12,'SUB AREA VALUES'!$B$9:$B$416,0),MATCH($A$1,'SUB AREA VALUES'!$F$6:$AF$6,0))</f>
        <v>435.69423025542835</v>
      </c>
      <c r="J13" s="210">
        <f>INDEX('SUB AREA VALUES'!$F$9:$AF$416,MATCH($B13&amp;"#"&amp;J$12,'SUB AREA VALUES'!$B$9:$B$416,0),MATCH($A$1,'SUB AREA VALUES'!$F$6:$AF$6,0))</f>
        <v>477.6060654394912</v>
      </c>
      <c r="K13" s="210">
        <f>INDEX('SUB AREA VALUES'!$F$9:$AF$416,MATCH($B13&amp;"#"&amp;K$12,'SUB AREA VALUES'!$B$9:$B$416,0),MATCH($A$1,'SUB AREA VALUES'!$F$6:$AF$6,0))</f>
        <v>616.31794947489539</v>
      </c>
      <c r="L13" s="210">
        <f>INDEX('SUB AREA VALUES'!$F$9:$AF$416,MATCH($B13&amp;"#"&amp;L$12,'SUB AREA VALUES'!$B$9:$B$416,0),MATCH($A$1,'SUB AREA VALUES'!$F$6:$AF$6,0))</f>
        <v>665.77042363170813</v>
      </c>
      <c r="M13" s="210">
        <f>INDEX('SUB AREA VALUES'!$F$9:$AF$416,MATCH($B13&amp;"#"&amp;M$12,'SUB AREA VALUES'!$B$9:$B$416,0),MATCH($A$1,'SUB AREA VALUES'!$F$6:$AF$6,0))</f>
        <v>600.20285808268477</v>
      </c>
      <c r="N13" s="210">
        <f>INDEX('SUB AREA VALUES'!$F$9:$AF$416,MATCH($B13&amp;"#"&amp;N$12,'SUB AREA VALUES'!$B$9:$B$416,0),MATCH($A$1,'SUB AREA VALUES'!$F$6:$AF$6,0))</f>
        <v>536.61012907724933</v>
      </c>
      <c r="O13" s="210">
        <f>INDEX('SUB AREA VALUES'!$F$9:$AF$416,MATCH($B13&amp;"#"&amp;O$12,'SUB AREA VALUES'!$B$9:$B$416,0),MATCH($A$1,'SUB AREA VALUES'!$F$6:$AF$6,0))</f>
        <v>484.51410292644806</v>
      </c>
      <c r="P13" s="210">
        <f>INDEX('SUB AREA VALUES'!$F$9:$AF$416,MATCH($B13&amp;"#"&amp;P$12,'SUB AREA VALUES'!$B$9:$B$416,0),MATCH($A$1,'SUB AREA VALUES'!$F$6:$AF$6,0))</f>
        <v>389.79809895454622</v>
      </c>
      <c r="Q13" s="210">
        <f>INDEX('SUB AREA VALUES'!$F$9:$AF$416,MATCH($B13&amp;"#"&amp;Q$12,'SUB AREA VALUES'!$B$9:$B$416,0),MATCH($A$1,'SUB AREA VALUES'!$F$6:$AF$6,0))</f>
        <v>258.77934993779536</v>
      </c>
      <c r="R13" s="210">
        <f>INDEX('SUB AREA VALUES'!$F$9:$AF$416,MATCH($B13&amp;"#"&amp;R$12,'SUB AREA VALUES'!$B$9:$B$416,0),MATCH($A$1,'SUB AREA VALUES'!$F$6:$AF$6,0))</f>
        <v>124.87661474302911</v>
      </c>
      <c r="S13" s="210">
        <f>INDEX('SUB AREA VALUES'!$F$9:$AF$416,MATCH($B13&amp;"#"&amp;S$12,'SUB AREA VALUES'!$B$9:$B$416,0),MATCH($A$1,'SUB AREA VALUES'!$F$6:$AF$6,0))</f>
        <v>35.264637796397864</v>
      </c>
      <c r="T13" s="210"/>
      <c r="U13" s="209"/>
      <c r="V13" s="210">
        <f>SUM(C13)</f>
        <v>1236.0796041260837</v>
      </c>
      <c r="W13" s="210">
        <f>SUM(D13:F13)</f>
        <v>926.60433757963744</v>
      </c>
      <c r="X13" s="210">
        <f>SUM(G13:I13)</f>
        <v>1338.5618554470741</v>
      </c>
      <c r="Y13" s="210">
        <f>SUM(J13:L13)</f>
        <v>1759.6944385460947</v>
      </c>
      <c r="Z13" s="210">
        <f>SUM(M13:O13)</f>
        <v>1621.327090086382</v>
      </c>
      <c r="AA13" s="210">
        <f>SUM(P13:S13)</f>
        <v>808.71870143176864</v>
      </c>
    </row>
    <row r="14" spans="1:42" x14ac:dyDescent="0.25">
      <c r="A14" t="s">
        <v>536</v>
      </c>
      <c r="B14" s="209">
        <f>COMBINED!C8</f>
        <v>2041</v>
      </c>
      <c r="C14" s="210">
        <f>INDEX('SUB AREA VALUES'!$F$9:$AF$416,MATCH($B14&amp;"#"&amp;C$12,'SUB AREA VALUES'!$B$9:$B$416,0),MATCH($A$1,'SUB AREA VALUES'!$F$6:$AF$6,0))</f>
        <v>1355.0125255730629</v>
      </c>
      <c r="D14" s="210">
        <f>INDEX('SUB AREA VALUES'!$F$9:$AF$416,MATCH($B14&amp;"#"&amp;D$12,'SUB AREA VALUES'!$B$9:$B$416,0),MATCH($A$1,'SUB AREA VALUES'!$F$6:$AF$6,0))</f>
        <v>307.22524788097382</v>
      </c>
      <c r="E14" s="210">
        <f>INDEX('SUB AREA VALUES'!$F$9:$AF$416,MATCH($B14&amp;"#"&amp;E$12,'SUB AREA VALUES'!$B$9:$B$416,0),MATCH($A$1,'SUB AREA VALUES'!$F$6:$AF$6,0))</f>
        <v>287.96383739781777</v>
      </c>
      <c r="F14" s="210">
        <f>INDEX('SUB AREA VALUES'!$F$9:$AF$416,MATCH($B14&amp;"#"&amp;F$12,'SUB AREA VALUES'!$B$9:$B$416,0),MATCH($A$1,'SUB AREA VALUES'!$F$6:$AF$6,0))</f>
        <v>311.44531396219759</v>
      </c>
      <c r="G14" s="210">
        <f>INDEX('SUB AREA VALUES'!$F$9:$AF$416,MATCH($B14&amp;"#"&amp;G$12,'SUB AREA VALUES'!$B$9:$B$416,0),MATCH($A$1,'SUB AREA VALUES'!$F$6:$AF$6,0))</f>
        <v>376.41409688290787</v>
      </c>
      <c r="H14" s="210">
        <f>INDEX('SUB AREA VALUES'!$F$9:$AF$416,MATCH($B14&amp;"#"&amp;H$12,'SUB AREA VALUES'!$B$9:$B$416,0),MATCH($A$1,'SUB AREA VALUES'!$F$6:$AF$6,0))</f>
        <v>424.40645739043913</v>
      </c>
      <c r="I14" s="210">
        <f>INDEX('SUB AREA VALUES'!$F$9:$AF$416,MATCH($B14&amp;"#"&amp;I$12,'SUB AREA VALUES'!$B$9:$B$416,0),MATCH($A$1,'SUB AREA VALUES'!$F$6:$AF$6,0))</f>
        <v>562.65717162738997</v>
      </c>
      <c r="J14" s="210">
        <f>INDEX('SUB AREA VALUES'!$F$9:$AF$416,MATCH($B14&amp;"#"&amp;J$12,'SUB AREA VALUES'!$B$9:$B$416,0),MATCH($A$1,'SUB AREA VALUES'!$F$6:$AF$6,0))</f>
        <v>588.94321827863371</v>
      </c>
      <c r="K14" s="210">
        <f>INDEX('SUB AREA VALUES'!$F$9:$AF$416,MATCH($B14&amp;"#"&amp;K$12,'SUB AREA VALUES'!$B$9:$B$416,0),MATCH($A$1,'SUB AREA VALUES'!$F$6:$AF$6,0))</f>
        <v>639.32677527237911</v>
      </c>
      <c r="L14" s="210">
        <f>INDEX('SUB AREA VALUES'!$F$9:$AF$416,MATCH($B14&amp;"#"&amp;L$12,'SUB AREA VALUES'!$B$9:$B$416,0),MATCH($A$1,'SUB AREA VALUES'!$F$6:$AF$6,0))</f>
        <v>613.45113859321873</v>
      </c>
      <c r="M14" s="210">
        <f>INDEX('SUB AREA VALUES'!$F$9:$AF$416,MATCH($B14&amp;"#"&amp;M$12,'SUB AREA VALUES'!$B$9:$B$416,0),MATCH($A$1,'SUB AREA VALUES'!$F$6:$AF$6,0))</f>
        <v>521.69684593684178</v>
      </c>
      <c r="N14" s="210">
        <f>INDEX('SUB AREA VALUES'!$F$9:$AF$416,MATCH($B14&amp;"#"&amp;N$12,'SUB AREA VALUES'!$B$9:$B$416,0),MATCH($A$1,'SUB AREA VALUES'!$F$6:$AF$6,0))</f>
        <v>500.9059787353309</v>
      </c>
      <c r="O14" s="210">
        <f>INDEX('SUB AREA VALUES'!$F$9:$AF$416,MATCH($B14&amp;"#"&amp;O$12,'SUB AREA VALUES'!$B$9:$B$416,0),MATCH($A$1,'SUB AREA VALUES'!$F$6:$AF$6,0))</f>
        <v>595.86965655822337</v>
      </c>
      <c r="P14" s="210">
        <f>INDEX('SUB AREA VALUES'!$F$9:$AF$416,MATCH($B14&amp;"#"&amp;P$12,'SUB AREA VALUES'!$B$9:$B$416,0),MATCH($A$1,'SUB AREA VALUES'!$F$6:$AF$6,0))</f>
        <v>535.53019520121416</v>
      </c>
      <c r="Q14" s="210">
        <f>INDEX('SUB AREA VALUES'!$F$9:$AF$416,MATCH($B14&amp;"#"&amp;Q$12,'SUB AREA VALUES'!$B$9:$B$416,0),MATCH($A$1,'SUB AREA VALUES'!$F$6:$AF$6,0))</f>
        <v>430.12572498718862</v>
      </c>
      <c r="R14" s="210">
        <f>INDEX('SUB AREA VALUES'!$F$9:$AF$416,MATCH($B14&amp;"#"&amp;R$12,'SUB AREA VALUES'!$B$9:$B$416,0),MATCH($A$1,'SUB AREA VALUES'!$F$6:$AF$6,0))</f>
        <v>262.37773054313334</v>
      </c>
      <c r="S14" s="210">
        <f>INDEX('SUB AREA VALUES'!$F$9:$AF$416,MATCH($B14&amp;"#"&amp;S$12,'SUB AREA VALUES'!$B$9:$B$416,0),MATCH($A$1,'SUB AREA VALUES'!$F$6:$AF$6,0))</f>
        <v>105.00583362474816</v>
      </c>
      <c r="T14" s="210"/>
      <c r="U14" s="209"/>
      <c r="V14" s="210">
        <f>SUM(C14)</f>
        <v>1355.0125255730629</v>
      </c>
      <c r="W14" s="210">
        <f>SUM(D14:F14)</f>
        <v>906.63439924098918</v>
      </c>
      <c r="X14" s="210">
        <f>SUM(G14:I14)</f>
        <v>1363.4777259007369</v>
      </c>
      <c r="Y14" s="210">
        <f>SUM(J14:L14)</f>
        <v>1841.7211321442314</v>
      </c>
      <c r="Z14" s="210">
        <f>SUM(M14:O14)</f>
        <v>1618.4724812303962</v>
      </c>
      <c r="AA14" s="210">
        <f>SUM(P14:S14)</f>
        <v>1333.0394843562842</v>
      </c>
    </row>
    <row r="15" spans="1:42" x14ac:dyDescent="0.25">
      <c r="A15" s="209"/>
    </row>
    <row r="16" spans="1:42" x14ac:dyDescent="0.25">
      <c r="C16" s="99" t="s">
        <v>181</v>
      </c>
      <c r="D16" s="99" t="s">
        <v>533</v>
      </c>
      <c r="E16" s="99" t="s">
        <v>168</v>
      </c>
      <c r="F16" s="99" t="s">
        <v>226</v>
      </c>
      <c r="G16" s="99" t="s">
        <v>227</v>
      </c>
      <c r="H16" s="99" t="s">
        <v>228</v>
      </c>
      <c r="I16" s="99" t="s">
        <v>229</v>
      </c>
      <c r="J16" s="99" t="s">
        <v>174</v>
      </c>
      <c r="K16" s="99" t="s">
        <v>175</v>
      </c>
      <c r="L16" s="99" t="s">
        <v>177</v>
      </c>
      <c r="M16" s="99" t="s">
        <v>178</v>
      </c>
      <c r="N16" s="99" t="s">
        <v>230</v>
      </c>
      <c r="O16" s="99" t="s">
        <v>231</v>
      </c>
      <c r="P16" s="99" t="s">
        <v>232</v>
      </c>
      <c r="Q16" s="99" t="s">
        <v>233</v>
      </c>
      <c r="R16" s="99" t="s">
        <v>534</v>
      </c>
      <c r="S16" s="99" t="s">
        <v>535</v>
      </c>
      <c r="T16" s="99"/>
      <c r="AI16" t="s">
        <v>330</v>
      </c>
      <c r="AJ16" t="s">
        <v>329</v>
      </c>
      <c r="AK16" t="s">
        <v>328</v>
      </c>
      <c r="AL16" t="s">
        <v>327</v>
      </c>
      <c r="AM16" t="s">
        <v>326</v>
      </c>
      <c r="AN16" t="s">
        <v>325</v>
      </c>
      <c r="AO16" t="s">
        <v>324</v>
      </c>
      <c r="AP16" t="s">
        <v>323</v>
      </c>
    </row>
    <row r="17" spans="2:42" x14ac:dyDescent="0.25">
      <c r="B17" s="202" t="str">
        <f>B13&amp;"-"&amp;B14</f>
        <v>2021-2041</v>
      </c>
      <c r="C17" s="203">
        <f>C14-C13</f>
        <v>118.93292144697921</v>
      </c>
      <c r="D17" s="203">
        <f t="shared" ref="D17:T17" si="2">D14-D13</f>
        <v>65.112621129058027</v>
      </c>
      <c r="E17" s="203">
        <f t="shared" si="2"/>
        <v>-36.231442822073404</v>
      </c>
      <c r="F17" s="203">
        <f t="shared" si="2"/>
        <v>-48.851116645632942</v>
      </c>
      <c r="G17" s="203">
        <f t="shared" si="2"/>
        <v>-54.053433226464335</v>
      </c>
      <c r="H17" s="203">
        <f t="shared" si="2"/>
        <v>-47.993637691834408</v>
      </c>
      <c r="I17" s="203">
        <f t="shared" si="2"/>
        <v>126.96294137196162</v>
      </c>
      <c r="J17" s="203">
        <f t="shared" si="2"/>
        <v>111.3371528391425</v>
      </c>
      <c r="K17" s="203">
        <f t="shared" si="2"/>
        <v>23.008825797483723</v>
      </c>
      <c r="L17" s="203">
        <f t="shared" si="2"/>
        <v>-52.319285038489397</v>
      </c>
      <c r="M17" s="203">
        <f t="shared" si="2"/>
        <v>-78.506012145842988</v>
      </c>
      <c r="N17" s="203">
        <f t="shared" si="2"/>
        <v>-35.704150341918421</v>
      </c>
      <c r="O17" s="203">
        <f t="shared" si="2"/>
        <v>111.35555363177531</v>
      </c>
      <c r="P17" s="203">
        <f t="shared" si="2"/>
        <v>145.73209624666794</v>
      </c>
      <c r="Q17" s="203">
        <f t="shared" si="2"/>
        <v>171.34637504939326</v>
      </c>
      <c r="R17" s="203">
        <f t="shared" si="2"/>
        <v>137.50111580010423</v>
      </c>
      <c r="S17" s="203">
        <f t="shared" si="2"/>
        <v>69.7411958283503</v>
      </c>
      <c r="T17" s="203">
        <f t="shared" si="2"/>
        <v>0</v>
      </c>
      <c r="AH17">
        <v>2001</v>
      </c>
      <c r="AI17">
        <f>INDEX('SUB AREA DATA'!$G$104:$AG$119,MATCH($AH17&amp;AI$16,'SUB AREA DATA'!$D$104:$D$119,0),MATCH($A$1,'SUB AREA DATA'!$G$103:$AG$103,0))</f>
        <v>2117</v>
      </c>
      <c r="AJ17" s="222">
        <f>INDEX('SUB AREA DATA'!$G$104:$AG$119,MATCH($AH17&amp;AJ$16,'SUB AREA DATA'!$D$104:$D$119,0),MATCH($A$1,'SUB AREA DATA'!$G$103:$AG$103,0))</f>
        <v>12</v>
      </c>
      <c r="AK17" s="222">
        <f>INDEX('SUB AREA DATA'!$G$104:$AG$119,MATCH($AH17&amp;AK$16,'SUB AREA DATA'!$D$104:$D$119,0),MATCH($A$1,'SUB AREA DATA'!$G$103:$AG$103,0))</f>
        <v>345</v>
      </c>
      <c r="AL17" s="222">
        <f>INDEX('SUB AREA DATA'!$G$104:$AG$119,MATCH($AH17&amp;AL$16,'SUB AREA DATA'!$D$104:$D$119,0),MATCH($A$1,'SUB AREA DATA'!$G$103:$AG$103,0))</f>
        <v>246</v>
      </c>
      <c r="AM17" s="222">
        <f>INDEX('SUB AREA DATA'!$G$104:$AG$119,MATCH($AH17&amp;AM$16,'SUB AREA DATA'!$D$104:$D$119,0),MATCH($A$1,'SUB AREA DATA'!$G$103:$AG$103,0))</f>
        <v>11</v>
      </c>
      <c r="AN17" s="222">
        <f>INDEX('SUB AREA DATA'!$G$104:$AG$119,MATCH($AH17&amp;AN$16,'SUB AREA DATA'!$D$104:$D$119,0),MATCH($A$1,'SUB AREA DATA'!$G$103:$AG$103,0))</f>
        <v>20</v>
      </c>
      <c r="AO17" s="222">
        <f>INDEX('SUB AREA DATA'!$G$104:$AG$119,MATCH($AH17&amp;AO$16,'SUB AREA DATA'!$D$104:$D$119,0),MATCH($A$1,'SUB AREA DATA'!$G$103:$AG$103,0))</f>
        <v>16</v>
      </c>
      <c r="AP17" s="222">
        <f>INDEX('SUB AREA DATA'!$G$104:$AG$119,MATCH($AH17&amp;AP$16,'SUB AREA DATA'!$D$104:$D$119,0),MATCH($A$1,'SUB AREA DATA'!$G$103:$AG$103,0))</f>
        <v>83</v>
      </c>
    </row>
    <row r="18" spans="2:42" x14ac:dyDescent="0.25">
      <c r="AH18">
        <v>2011</v>
      </c>
      <c r="AI18" s="222">
        <f>INDEX('SUB AREA DATA'!$G$104:$AG$119,MATCH($AH18&amp;AI$16,'SUB AREA DATA'!$D$104:$D$119,0),MATCH($A$1,'SUB AREA DATA'!$G$103:$AG$103,0))</f>
        <v>2179</v>
      </c>
      <c r="AJ18" s="222">
        <f>INDEX('SUB AREA DATA'!$G$104:$AG$119,MATCH($AH18&amp;AJ$16,'SUB AREA DATA'!$D$104:$D$119,0),MATCH($A$1,'SUB AREA DATA'!$G$103:$AG$103,0))</f>
        <v>16</v>
      </c>
      <c r="AK18" s="222">
        <f>INDEX('SUB AREA DATA'!$G$104:$AG$119,MATCH($AH18&amp;AK$16,'SUB AREA DATA'!$D$104:$D$119,0),MATCH($A$1,'SUB AREA DATA'!$G$103:$AG$103,0))</f>
        <v>334</v>
      </c>
      <c r="AL18" s="222">
        <f>INDEX('SUB AREA DATA'!$G$104:$AG$119,MATCH($AH18&amp;AL$16,'SUB AREA DATA'!$D$104:$D$119,0),MATCH($A$1,'SUB AREA DATA'!$G$103:$AG$103,0))</f>
        <v>367</v>
      </c>
      <c r="AM18" s="222">
        <f>INDEX('SUB AREA DATA'!$G$104:$AG$119,MATCH($AH18&amp;AM$16,'SUB AREA DATA'!$D$104:$D$119,0),MATCH($A$1,'SUB AREA DATA'!$G$103:$AG$103,0))</f>
        <v>12</v>
      </c>
      <c r="AN18" s="222">
        <f>INDEX('SUB AREA DATA'!$G$104:$AG$119,MATCH($AH18&amp;AN$16,'SUB AREA DATA'!$D$104:$D$119,0),MATCH($A$1,'SUB AREA DATA'!$G$103:$AG$103,0))</f>
        <v>24</v>
      </c>
      <c r="AO18" s="222">
        <f>INDEX('SUB AREA DATA'!$G$104:$AG$119,MATCH($AH18&amp;AO$16,'SUB AREA DATA'!$D$104:$D$119,0),MATCH($A$1,'SUB AREA DATA'!$G$103:$AG$103,0))</f>
        <v>10</v>
      </c>
      <c r="AP18" s="222">
        <f>INDEX('SUB AREA DATA'!$G$104:$AG$119,MATCH($AH18&amp;AP$16,'SUB AREA DATA'!$D$104:$D$119,0),MATCH($A$1,'SUB AREA DATA'!$G$103:$AG$103,0))</f>
        <v>47</v>
      </c>
    </row>
    <row r="19" spans="2:42" x14ac:dyDescent="0.25">
      <c r="B19" t="s">
        <v>116</v>
      </c>
    </row>
    <row r="20" spans="2:42" x14ac:dyDescent="0.25">
      <c r="C20" t="s">
        <v>542</v>
      </c>
      <c r="D20" t="s">
        <v>123</v>
      </c>
      <c r="E20" t="s">
        <v>124</v>
      </c>
      <c r="F20" t="s">
        <v>125</v>
      </c>
      <c r="G20" t="s">
        <v>126</v>
      </c>
      <c r="H20" t="s">
        <v>127</v>
      </c>
      <c r="I20" t="s">
        <v>128</v>
      </c>
      <c r="J20" t="s">
        <v>543</v>
      </c>
      <c r="K20" t="s">
        <v>544</v>
      </c>
    </row>
    <row r="21" spans="2:42" x14ac:dyDescent="0.25">
      <c r="B21" t="s">
        <v>499</v>
      </c>
      <c r="C21" s="210">
        <f>INDEX('SUB AREA VALUES'!$F$471:$AF$488,MATCH($B13&amp;C$20,'SUB AREA VALUES'!$C$471:$C$488,0),MATCH($A$1,'SUB AREA VALUES'!$F$453:$AF$453,0))</f>
        <v>47.252566805183598</v>
      </c>
      <c r="D21" s="210">
        <f>INDEX('SUB AREA VALUES'!$F$471:$AF$488,MATCH($B13&amp;D$20,'SUB AREA VALUES'!$C$471:$C$488,0),MATCH($A$1,'SUB AREA VALUES'!$F$453:$AF$453,0))</f>
        <v>251.45744580855751</v>
      </c>
      <c r="E21" s="210">
        <f>INDEX('SUB AREA VALUES'!$F$471:$AF$488,MATCH($B13&amp;E$20,'SUB AREA VALUES'!$C$471:$C$488,0),MATCH($A$1,'SUB AREA VALUES'!$F$453:$AF$453,0))</f>
        <v>460.96161513787149</v>
      </c>
      <c r="F21" s="210">
        <f>INDEX('SUB AREA VALUES'!$F$471:$AF$488,MATCH($B13&amp;F$20,'SUB AREA VALUES'!$C$471:$C$488,0),MATCH($A$1,'SUB AREA VALUES'!$F$453:$AF$453,0))</f>
        <v>623.0135591803795</v>
      </c>
      <c r="G21" s="210">
        <f>INDEX('SUB AREA VALUES'!$F$471:$AF$488,MATCH($B13&amp;G$20,'SUB AREA VALUES'!$C$471:$C$488,0),MATCH($A$1,'SUB AREA VALUES'!$F$453:$AF$453,0))</f>
        <v>724.18438787017487</v>
      </c>
      <c r="H21" s="210">
        <f>INDEX('SUB AREA VALUES'!$F$471:$AF$488,MATCH($B13&amp;H$20,'SUB AREA VALUES'!$C$471:$C$488,0),MATCH($A$1,'SUB AREA VALUES'!$F$453:$AF$453,0))</f>
        <v>564.54616318547369</v>
      </c>
      <c r="I21" s="210">
        <f>INDEX('SUB AREA VALUES'!$F$471:$AF$488,MATCH($B13&amp;I$20,'SUB AREA VALUES'!$C$471:$C$488,0),MATCH($A$1,'SUB AREA VALUES'!$F$453:$AF$453,0))</f>
        <v>465.99707954699431</v>
      </c>
      <c r="J21" s="210">
        <f>INDEX('SUB AREA VALUES'!$F$471:$AF$488,MATCH($B13&amp;J$20,'SUB AREA VALUES'!$C$471:$C$488,0),MATCH($A$1,'SUB AREA VALUES'!$F$453:$AF$453,0))</f>
        <v>103.37983180453004</v>
      </c>
      <c r="K21" s="210">
        <f>INDEX('SUB AREA VALUES'!$F$471:$AF$488,MATCH($B13&amp;K$20,'SUB AREA VALUES'!$C$471:$C$488,0),MATCH($A$1,'SUB AREA VALUES'!$F$453:$AF$453,0))</f>
        <v>30.634415094074569</v>
      </c>
      <c r="AI21" s="222" t="s">
        <v>117</v>
      </c>
      <c r="AJ21" s="222" t="s">
        <v>331</v>
      </c>
      <c r="AK21" s="222" t="s">
        <v>130</v>
      </c>
      <c r="AL21" t="s">
        <v>580</v>
      </c>
    </row>
    <row r="22" spans="2:42" x14ac:dyDescent="0.25">
      <c r="B22" t="s">
        <v>500</v>
      </c>
      <c r="C22" s="210">
        <f>INDEX('SUB AREA VALUES'!$F$471:$AF$488,MATCH($B14&amp;C$20,'SUB AREA VALUES'!$C$471:$C$488,0),MATCH($A$1,'SUB AREA VALUES'!$F$453:$AF$453,0))</f>
        <v>40.941769214238349</v>
      </c>
      <c r="D22" s="210">
        <f>INDEX('SUB AREA VALUES'!$F$471:$AF$488,MATCH($B14&amp;D$20,'SUB AREA VALUES'!$C$471:$C$488,0),MATCH($A$1,'SUB AREA VALUES'!$F$453:$AF$453,0))</f>
        <v>217.21463686992516</v>
      </c>
      <c r="E22" s="210">
        <f>INDEX('SUB AREA VALUES'!$F$471:$AF$488,MATCH($B14&amp;E$20,'SUB AREA VALUES'!$C$471:$C$488,0),MATCH($A$1,'SUB AREA VALUES'!$F$453:$AF$453,0))</f>
        <v>504.62539102395027</v>
      </c>
      <c r="F22" s="210">
        <f>INDEX('SUB AREA VALUES'!$F$471:$AF$488,MATCH($B14&amp;F$20,'SUB AREA VALUES'!$C$471:$C$488,0),MATCH($A$1,'SUB AREA VALUES'!$F$453:$AF$453,0))</f>
        <v>694.96815964928408</v>
      </c>
      <c r="G22" s="210">
        <f>INDEX('SUB AREA VALUES'!$F$471:$AF$488,MATCH($B14&amp;G$20,'SUB AREA VALUES'!$C$471:$C$488,0),MATCH($A$1,'SUB AREA VALUES'!$F$453:$AF$453,0))</f>
        <v>651.24253605485228</v>
      </c>
      <c r="H22" s="210">
        <f>INDEX('SUB AREA VALUES'!$F$471:$AF$488,MATCH($B14&amp;H$20,'SUB AREA VALUES'!$C$471:$C$488,0),MATCH($A$1,'SUB AREA VALUES'!$F$453:$AF$453,0))</f>
        <v>613.83912215612747</v>
      </c>
      <c r="I22" s="210">
        <f>INDEX('SUB AREA VALUES'!$F$471:$AF$488,MATCH($B14&amp;I$20,'SUB AREA VALUES'!$C$471:$C$488,0),MATCH($A$1,'SUB AREA VALUES'!$F$453:$AF$453,0))</f>
        <v>698.45770553417276</v>
      </c>
      <c r="J22" s="210">
        <f>INDEX('SUB AREA VALUES'!$F$471:$AF$488,MATCH($B14&amp;J$20,'SUB AREA VALUES'!$C$471:$C$488,0),MATCH($A$1,'SUB AREA VALUES'!$F$453:$AF$453,0))</f>
        <v>218.92922893157188</v>
      </c>
      <c r="K22" s="210">
        <f>INDEX('SUB AREA VALUES'!$F$471:$AF$488,MATCH($B14&amp;K$20,'SUB AREA VALUES'!$C$471:$C$488,0),MATCH($A$1,'SUB AREA VALUES'!$F$453:$AF$453,0))</f>
        <v>92.070761119838679</v>
      </c>
      <c r="AH22" s="222">
        <v>2001</v>
      </c>
      <c r="AI22">
        <f t="shared" ref="AI22:AK23" si="3">AI17</f>
        <v>2117</v>
      </c>
      <c r="AJ22" s="222">
        <f t="shared" si="3"/>
        <v>12</v>
      </c>
      <c r="AK22" s="222">
        <f t="shared" si="3"/>
        <v>345</v>
      </c>
      <c r="AL22">
        <f>SUM(AL17:AP17)</f>
        <v>376</v>
      </c>
    </row>
    <row r="23" spans="2:42" x14ac:dyDescent="0.25">
      <c r="AH23" s="222">
        <v>2011</v>
      </c>
      <c r="AI23" s="222">
        <f t="shared" si="3"/>
        <v>2179</v>
      </c>
      <c r="AJ23" s="222">
        <f t="shared" si="3"/>
        <v>16</v>
      </c>
      <c r="AK23" s="222">
        <f t="shared" si="3"/>
        <v>334</v>
      </c>
      <c r="AL23" s="222">
        <f>SUM(AL18:AP18)</f>
        <v>460</v>
      </c>
    </row>
    <row r="24" spans="2:42" x14ac:dyDescent="0.25">
      <c r="C24" t="s">
        <v>539</v>
      </c>
      <c r="D24" s="5" t="s">
        <v>540</v>
      </c>
      <c r="E24" s="5" t="s">
        <v>541</v>
      </c>
      <c r="F24" s="5" t="s">
        <v>120</v>
      </c>
      <c r="G24" s="5" t="s">
        <v>119</v>
      </c>
      <c r="H24" s="5" t="s">
        <v>121</v>
      </c>
      <c r="I24" s="5" t="s">
        <v>122</v>
      </c>
      <c r="M24" s="193" t="s">
        <v>539</v>
      </c>
      <c r="N24" s="193" t="s">
        <v>540</v>
      </c>
      <c r="O24" s="193" t="s">
        <v>541</v>
      </c>
      <c r="P24" s="193" t="s">
        <v>120</v>
      </c>
      <c r="Q24" s="193" t="s">
        <v>119</v>
      </c>
      <c r="R24" s="193" t="s">
        <v>121</v>
      </c>
      <c r="S24" s="193" t="s">
        <v>122</v>
      </c>
    </row>
    <row r="25" spans="2:42" x14ac:dyDescent="0.25">
      <c r="C25" s="5"/>
      <c r="D25" s="5"/>
      <c r="E25" s="5"/>
      <c r="F25" s="5"/>
      <c r="G25" s="5"/>
      <c r="H25" s="5"/>
      <c r="I25" s="5"/>
      <c r="J25" s="5"/>
    </row>
    <row r="26" spans="2:42" s="5" customFormat="1" x14ac:dyDescent="0.25">
      <c r="M26" s="5" t="s">
        <v>265</v>
      </c>
      <c r="N26" s="5" t="s">
        <v>266</v>
      </c>
      <c r="O26" s="5" t="s">
        <v>262</v>
      </c>
      <c r="P26" s="5" t="s">
        <v>263</v>
      </c>
      <c r="Q26" s="5" t="s">
        <v>264</v>
      </c>
      <c r="R26" s="5" t="s">
        <v>122</v>
      </c>
      <c r="V26" s="5" t="s">
        <v>306</v>
      </c>
      <c r="W26" s="5" t="s">
        <v>307</v>
      </c>
      <c r="X26" s="5" t="s">
        <v>266</v>
      </c>
      <c r="Y26" s="5" t="s">
        <v>262</v>
      </c>
      <c r="Z26" s="5" t="s">
        <v>263</v>
      </c>
      <c r="AA26" s="5" t="s">
        <v>264</v>
      </c>
      <c r="AB26" s="5" t="s">
        <v>122</v>
      </c>
      <c r="AI26" s="5" t="s">
        <v>332</v>
      </c>
      <c r="AJ26" s="5" t="s">
        <v>581</v>
      </c>
      <c r="AK26" s="5" t="s">
        <v>582</v>
      </c>
      <c r="AL26" s="5" t="s">
        <v>583</v>
      </c>
      <c r="AM26" s="5" t="s">
        <v>323</v>
      </c>
    </row>
    <row r="27" spans="2:42" x14ac:dyDescent="0.25">
      <c r="B27">
        <f>B13</f>
        <v>2021</v>
      </c>
      <c r="C27" s="209">
        <f>INDEX('SUB AREA VALUES'!$F$455:$AF$468,MATCH($B27&amp;C$24,'SUB AREA VALUES'!$C$455:$C$468,0),MATCH($A$1,'SUB AREA VALUES'!$F$453:$AF$453,0))</f>
        <v>72.255786318645818</v>
      </c>
      <c r="D27" s="209">
        <f>INDEX('SUB AREA VALUES'!$F$455:$AF$468,MATCH($B27&amp;D$24,'SUB AREA VALUES'!$C$455:$C$468,0),MATCH($A$1,'SUB AREA VALUES'!$F$453:$AF$453,0))</f>
        <v>367.43333569424806</v>
      </c>
      <c r="E27" s="209">
        <f>INDEX('SUB AREA VALUES'!$F$455:$AF$468,MATCH($B27&amp;E$24,'SUB AREA VALUES'!$C$455:$C$468,0),MATCH($A$1,'SUB AREA VALUES'!$F$453:$AF$453,0))</f>
        <v>507.33263636658961</v>
      </c>
      <c r="F27" s="209">
        <f>INDEX('SUB AREA VALUES'!$F$455:$AF$468,MATCH($B27&amp;F$24,'SUB AREA VALUES'!$C$455:$C$468,0),MATCH($A$1,'SUB AREA VALUES'!$F$453:$AF$453,0))</f>
        <v>652.34726028464547</v>
      </c>
      <c r="G27" s="209">
        <f>INDEX('SUB AREA VALUES'!$F$455:$AF$468,MATCH($B27&amp;G$24,'SUB AREA VALUES'!$C$455:$C$468,0),MATCH($A$1,'SUB AREA VALUES'!$F$453:$AF$453,0))</f>
        <v>1322.2394610528793</v>
      </c>
      <c r="H27" s="209">
        <f>INDEX('SUB AREA VALUES'!$F$455:$AF$468,MATCH($B27&amp;H$24,'SUB AREA VALUES'!$C$455:$C$468,0),MATCH($A$1,'SUB AREA VALUES'!$F$453:$AF$453,0))</f>
        <v>165.79440448316785</v>
      </c>
      <c r="I27" s="209">
        <f>INDEX('SUB AREA VALUES'!$F$455:$AF$468,MATCH($B27&amp;I$24,'SUB AREA VALUES'!$C$455:$C$468,0),MATCH($A$1,'SUB AREA VALUES'!$F$453:$AF$453,0))</f>
        <v>184.02418023306564</v>
      </c>
      <c r="J27" s="1"/>
      <c r="K27" s="1"/>
      <c r="L27" s="1"/>
      <c r="M27" s="205"/>
      <c r="N27" s="205"/>
      <c r="O27" s="205"/>
      <c r="P27" s="205"/>
      <c r="Q27" s="205"/>
      <c r="R27" s="205"/>
      <c r="S27" s="205"/>
      <c r="U27" s="202">
        <f>B27</f>
        <v>2021</v>
      </c>
      <c r="V27" s="205">
        <f>C27</f>
        <v>72.255786318645818</v>
      </c>
      <c r="W27" s="205">
        <f t="shared" ref="W27:W28" si="4">D27</f>
        <v>367.43333569424806</v>
      </c>
      <c r="X27" s="205">
        <f t="shared" ref="X27:X28" si="5">E27</f>
        <v>507.33263636658961</v>
      </c>
      <c r="Y27" s="205">
        <f t="shared" ref="Y27:Y28" si="6">F27</f>
        <v>652.34726028464547</v>
      </c>
      <c r="Z27" s="205">
        <f t="shared" ref="Z27:Z28" si="7">G27</f>
        <v>1322.2394610528793</v>
      </c>
      <c r="AA27" s="205">
        <f t="shared" ref="AA27:AA28" si="8">H27</f>
        <v>165.79440448316785</v>
      </c>
      <c r="AB27" s="205">
        <f t="shared" ref="AB27:AB28" si="9">I27</f>
        <v>184.02418023306564</v>
      </c>
      <c r="AH27" s="222">
        <v>2001</v>
      </c>
      <c r="AI27">
        <f t="shared" ref="AI27:AM28" si="10">AL17</f>
        <v>246</v>
      </c>
      <c r="AJ27" s="222">
        <f t="shared" si="10"/>
        <v>11</v>
      </c>
      <c r="AK27" s="222">
        <f t="shared" si="10"/>
        <v>20</v>
      </c>
      <c r="AL27" s="222">
        <f t="shared" si="10"/>
        <v>16</v>
      </c>
      <c r="AM27" s="222">
        <f t="shared" si="10"/>
        <v>83</v>
      </c>
    </row>
    <row r="28" spans="2:42" x14ac:dyDescent="0.25">
      <c r="B28" s="193">
        <f>B14</f>
        <v>2041</v>
      </c>
      <c r="C28" s="209">
        <f>INDEX('SUB AREA VALUES'!$F$455:$AF$468,MATCH($B28&amp;C$24,'SUB AREA VALUES'!$C$455:$C$468,0),MATCH($A$1,'SUB AREA VALUES'!$F$453:$AF$453,0))</f>
        <v>60.327071333802486</v>
      </c>
      <c r="D28" s="209">
        <f>INDEX('SUB AREA VALUES'!$F$455:$AF$468,MATCH($B28&amp;D$24,'SUB AREA VALUES'!$C$455:$C$468,0),MATCH($A$1,'SUB AREA VALUES'!$F$453:$AF$453,0))</f>
        <v>387.8579152126274</v>
      </c>
      <c r="E28" s="209">
        <f>INDEX('SUB AREA VALUES'!$F$455:$AF$468,MATCH($B28&amp;E$24,'SUB AREA VALUES'!$C$455:$C$468,0),MATCH($A$1,'SUB AREA VALUES'!$F$453:$AF$453,0))</f>
        <v>640.99181397733571</v>
      </c>
      <c r="F28" s="209">
        <f>INDEX('SUB AREA VALUES'!$F$455:$AF$468,MATCH($B28&amp;F$24,'SUB AREA VALUES'!$C$455:$C$468,0),MATCH($A$1,'SUB AREA VALUES'!$F$453:$AF$453,0))</f>
        <v>791.99339386720897</v>
      </c>
      <c r="G28" s="209">
        <f>INDEX('SUB AREA VALUES'!$F$455:$AF$468,MATCH($B28&amp;G$24,'SUB AREA VALUES'!$C$455:$C$468,0),MATCH($A$1,'SUB AREA VALUES'!$F$453:$AF$453,0))</f>
        <v>1376.013471463225</v>
      </c>
      <c r="H28" s="209">
        <f>INDEX('SUB AREA VALUES'!$F$455:$AF$468,MATCH($B28&amp;H$24,'SUB AREA VALUES'!$C$455:$C$468,0),MATCH($A$1,'SUB AREA VALUES'!$F$453:$AF$453,0))</f>
        <v>220.40858361216365</v>
      </c>
      <c r="I28" s="209">
        <f>INDEX('SUB AREA VALUES'!$F$455:$AF$468,MATCH($B28&amp;I$24,'SUB AREA VALUES'!$C$455:$C$468,0),MATCH($A$1,'SUB AREA VALUES'!$F$453:$AF$453,0))</f>
        <v>254.69706108759917</v>
      </c>
      <c r="J28" s="1"/>
      <c r="K28" s="1"/>
      <c r="L28" s="1"/>
      <c r="M28" s="205"/>
      <c r="N28" s="205"/>
      <c r="O28" s="205"/>
      <c r="P28" s="205"/>
      <c r="Q28" s="205"/>
      <c r="R28" s="205"/>
      <c r="S28" s="205"/>
      <c r="U28" s="202">
        <f>B28</f>
        <v>2041</v>
      </c>
      <c r="V28" s="205">
        <f t="shared" ref="V28" si="11">C28</f>
        <v>60.327071333802486</v>
      </c>
      <c r="W28" s="205">
        <f t="shared" si="4"/>
        <v>387.8579152126274</v>
      </c>
      <c r="X28" s="205">
        <f t="shared" si="5"/>
        <v>640.99181397733571</v>
      </c>
      <c r="Y28" s="205">
        <f t="shared" si="6"/>
        <v>791.99339386720897</v>
      </c>
      <c r="Z28" s="205">
        <f t="shared" si="7"/>
        <v>1376.013471463225</v>
      </c>
      <c r="AA28" s="205">
        <f t="shared" si="8"/>
        <v>220.40858361216365</v>
      </c>
      <c r="AB28" s="205">
        <f t="shared" si="9"/>
        <v>254.69706108759917</v>
      </c>
      <c r="AH28" s="222">
        <v>2011</v>
      </c>
      <c r="AI28" s="222">
        <f t="shared" si="10"/>
        <v>367</v>
      </c>
      <c r="AJ28" s="222">
        <f t="shared" si="10"/>
        <v>12</v>
      </c>
      <c r="AK28" s="222">
        <f t="shared" si="10"/>
        <v>24</v>
      </c>
      <c r="AL28" s="222">
        <f t="shared" si="10"/>
        <v>10</v>
      </c>
      <c r="AM28" s="222">
        <f t="shared" si="10"/>
        <v>47</v>
      </c>
    </row>
    <row r="30" spans="2:42" x14ac:dyDescent="0.25">
      <c r="M30" s="5" t="s">
        <v>265</v>
      </c>
      <c r="N30" s="5" t="s">
        <v>266</v>
      </c>
      <c r="O30" s="5" t="s">
        <v>262</v>
      </c>
      <c r="P30" s="5" t="s">
        <v>263</v>
      </c>
      <c r="Q30" s="5" t="s">
        <v>264</v>
      </c>
      <c r="R30" s="5" t="s">
        <v>122</v>
      </c>
      <c r="V30" s="5" t="s">
        <v>306</v>
      </c>
      <c r="W30" s="5" t="s">
        <v>307</v>
      </c>
      <c r="X30" s="5" t="s">
        <v>266</v>
      </c>
      <c r="Y30" s="5" t="s">
        <v>262</v>
      </c>
      <c r="Z30" s="5" t="s">
        <v>263</v>
      </c>
      <c r="AA30" s="5" t="s">
        <v>264</v>
      </c>
      <c r="AB30" s="5" t="s">
        <v>122</v>
      </c>
    </row>
    <row r="31" spans="2:42" x14ac:dyDescent="0.25">
      <c r="L31" s="202" t="str">
        <f>B17</f>
        <v>2021-2041</v>
      </c>
      <c r="M31" s="203">
        <f>V31+W31</f>
        <v>8.4958645335360146</v>
      </c>
      <c r="N31" s="203">
        <f>X31</f>
        <v>133.6591776107461</v>
      </c>
      <c r="O31" s="203">
        <f>Y31</f>
        <v>139.64613358256349</v>
      </c>
      <c r="P31" s="203">
        <f>Z31</f>
        <v>53.774010410345682</v>
      </c>
      <c r="Q31" s="203">
        <f>AA31</f>
        <v>54.614179128995801</v>
      </c>
      <c r="R31" s="203">
        <f>AB31</f>
        <v>70.672880854533531</v>
      </c>
      <c r="U31" s="202" t="str">
        <f>L31</f>
        <v>2021-2041</v>
      </c>
      <c r="V31" s="203">
        <f>V28-V27</f>
        <v>-11.928714984843332</v>
      </c>
      <c r="W31" s="203">
        <f t="shared" ref="W31:AB31" si="12">W28-W27</f>
        <v>20.424579518379346</v>
      </c>
      <c r="X31" s="203">
        <f t="shared" si="12"/>
        <v>133.6591776107461</v>
      </c>
      <c r="Y31" s="203">
        <f t="shared" si="12"/>
        <v>139.64613358256349</v>
      </c>
      <c r="Z31" s="203">
        <f t="shared" si="12"/>
        <v>53.774010410345682</v>
      </c>
      <c r="AA31" s="203">
        <f t="shared" si="12"/>
        <v>54.614179128995801</v>
      </c>
      <c r="AB31" s="203">
        <f t="shared" si="12"/>
        <v>70.672880854533531</v>
      </c>
    </row>
    <row r="32" spans="2:42" x14ac:dyDescent="0.25">
      <c r="D32" t="s">
        <v>117</v>
      </c>
      <c r="E32" t="s">
        <v>129</v>
      </c>
      <c r="F32" t="s">
        <v>130</v>
      </c>
    </row>
    <row r="33" spans="2:42" x14ac:dyDescent="0.25">
      <c r="C33" s="202">
        <f>B27</f>
        <v>2021</v>
      </c>
      <c r="D33" s="205">
        <f>V34</f>
        <v>2470.7749019771959</v>
      </c>
      <c r="E33" s="205">
        <f>X34+Y34</f>
        <v>389.23610968995422</v>
      </c>
      <c r="F33" s="205">
        <f>W34</f>
        <v>411.41605276608954</v>
      </c>
      <c r="L33" t="s">
        <v>330</v>
      </c>
      <c r="M33" t="s">
        <v>329</v>
      </c>
      <c r="N33" t="s">
        <v>328</v>
      </c>
      <c r="O33" t="s">
        <v>327</v>
      </c>
      <c r="P33" t="s">
        <v>326</v>
      </c>
      <c r="Q33" t="s">
        <v>325</v>
      </c>
      <c r="R33" t="s">
        <v>324</v>
      </c>
      <c r="S33" t="s">
        <v>323</v>
      </c>
      <c r="V33" s="193" t="s">
        <v>117</v>
      </c>
      <c r="W33" s="193" t="s">
        <v>130</v>
      </c>
      <c r="X33" s="193" t="s">
        <v>545</v>
      </c>
      <c r="Y33" s="193" t="s">
        <v>546</v>
      </c>
      <c r="Z33" s="5"/>
      <c r="AA33" s="5"/>
    </row>
    <row r="34" spans="2:42" x14ac:dyDescent="0.25">
      <c r="C34" s="202">
        <f>B28</f>
        <v>2041</v>
      </c>
      <c r="D34" s="205">
        <f>V35</f>
        <v>2843.4642559036174</v>
      </c>
      <c r="E34" s="205">
        <f>X35+Y35</f>
        <v>411.75039772926505</v>
      </c>
      <c r="F34" s="205">
        <f>W35</f>
        <v>477.07465692107866</v>
      </c>
      <c r="K34">
        <v>2001</v>
      </c>
      <c r="L34" s="102">
        <v>2376</v>
      </c>
      <c r="M34" s="102">
        <v>53</v>
      </c>
      <c r="N34" s="102">
        <v>745</v>
      </c>
      <c r="O34" s="102">
        <v>294</v>
      </c>
      <c r="P34" s="102">
        <v>44</v>
      </c>
      <c r="Q34" s="102">
        <v>24</v>
      </c>
      <c r="R34" s="102">
        <v>60</v>
      </c>
      <c r="S34" s="102">
        <v>58</v>
      </c>
      <c r="U34" s="209">
        <f>C33</f>
        <v>2021</v>
      </c>
      <c r="V34" s="209">
        <f>INDEX('SUB AREA VALUES'!$F$927:$AF$935,MATCH($U34&amp;V$33,'SUB AREA VALUES'!$C$927:$C$935,0),MATCH($A$1,'SUB AREA VALUES'!$F$453:$AF$453,0))</f>
        <v>2470.7749019771959</v>
      </c>
      <c r="W34" s="209">
        <f>INDEX('SUB AREA VALUES'!$F$927:$AF$935,MATCH($U34&amp;W$33,'SUB AREA VALUES'!$C$927:$C$935,0),MATCH($A$1,'SUB AREA VALUES'!$F$453:$AF$453,0))</f>
        <v>411.41605276608954</v>
      </c>
      <c r="X34" s="209">
        <f>INDEX('SUB AREA VALUES'!$F$927:$AF$935,MATCH($U34&amp;X$33,'SUB AREA VALUES'!$C$927:$C$935,0),MATCH($A$1,'SUB AREA VALUES'!$F$453:$AF$453,0))</f>
        <v>100.44616758176758</v>
      </c>
      <c r="Y34" s="209">
        <f>INDEX('SUB AREA VALUES'!$F$927:$AF$935,MATCH($U34&amp;Y$33,'SUB AREA VALUES'!$C$927:$C$935,0),MATCH($A$1,'SUB AREA VALUES'!$F$453:$AF$453,0))</f>
        <v>288.78994210818666</v>
      </c>
      <c r="Z34" s="193"/>
      <c r="AA34" s="193"/>
      <c r="AB34" s="193"/>
    </row>
    <row r="35" spans="2:42" x14ac:dyDescent="0.25">
      <c r="K35">
        <v>2011</v>
      </c>
      <c r="L35" s="102">
        <v>2552</v>
      </c>
      <c r="M35" s="102">
        <v>93</v>
      </c>
      <c r="N35" s="102">
        <v>861</v>
      </c>
      <c r="O35" s="102">
        <v>517</v>
      </c>
      <c r="P35" s="102">
        <v>112</v>
      </c>
      <c r="Q35" s="102">
        <v>30</v>
      </c>
      <c r="R35" s="102">
        <v>64</v>
      </c>
      <c r="S35" s="102">
        <v>35</v>
      </c>
      <c r="U35" s="209">
        <f>C34</f>
        <v>2041</v>
      </c>
      <c r="V35" s="209">
        <f>INDEX('SUB AREA VALUES'!$F$927:$AF$935,MATCH($U35&amp;V$33,'SUB AREA VALUES'!$C$927:$C$935,0),MATCH($A$1,'SUB AREA VALUES'!$F$453:$AF$453,0))</f>
        <v>2843.4642559036174</v>
      </c>
      <c r="W35" s="209">
        <f>INDEX('SUB AREA VALUES'!$F$927:$AF$935,MATCH($U35&amp;W$33,'SUB AREA VALUES'!$C$927:$C$935,0),MATCH($A$1,'SUB AREA VALUES'!$F$453:$AF$453,0))</f>
        <v>477.07465692107866</v>
      </c>
      <c r="X35" s="209">
        <f>INDEX('SUB AREA VALUES'!$F$927:$AF$935,MATCH($U35&amp;X$33,'SUB AREA VALUES'!$C$927:$C$935,0),MATCH($A$1,'SUB AREA VALUES'!$F$453:$AF$453,0))</f>
        <v>117.52827581511593</v>
      </c>
      <c r="Y35" s="209">
        <f>INDEX('SUB AREA VALUES'!$F$927:$AF$935,MATCH($U35&amp;Y$33,'SUB AREA VALUES'!$C$927:$C$935,0),MATCH($A$1,'SUB AREA VALUES'!$F$453:$AF$453,0))</f>
        <v>294.22212191414911</v>
      </c>
      <c r="Z35" s="193"/>
      <c r="AA35" s="193"/>
      <c r="AB35" s="193"/>
    </row>
    <row r="36" spans="2:42" x14ac:dyDescent="0.25">
      <c r="C36" t="s">
        <v>275</v>
      </c>
      <c r="U36" s="5"/>
      <c r="V36" s="193"/>
      <c r="W36" s="193"/>
      <c r="X36" s="193"/>
      <c r="Y36" s="193"/>
      <c r="Z36" s="193"/>
      <c r="AA36" s="193"/>
      <c r="AB36" s="193"/>
    </row>
    <row r="37" spans="2:42" x14ac:dyDescent="0.25">
      <c r="C37" s="102">
        <v>2011</v>
      </c>
      <c r="E37" s="102">
        <v>171</v>
      </c>
      <c r="F37" s="102">
        <v>450</v>
      </c>
      <c r="U37" s="5"/>
      <c r="V37" s="193"/>
      <c r="W37" s="193"/>
      <c r="X37" s="193"/>
      <c r="Y37" s="193"/>
      <c r="Z37" s="193"/>
      <c r="AA37" s="193"/>
      <c r="AB37" s="193"/>
    </row>
    <row r="38" spans="2:42" x14ac:dyDescent="0.25">
      <c r="C38" s="102">
        <v>2016</v>
      </c>
      <c r="E38" s="102">
        <v>165</v>
      </c>
      <c r="F38" s="102">
        <v>470</v>
      </c>
      <c r="U38" s="5"/>
      <c r="W38" s="193"/>
      <c r="X38" s="193"/>
      <c r="Y38" s="193"/>
      <c r="Z38" s="193"/>
      <c r="AA38" s="193"/>
      <c r="AB38" s="193"/>
    </row>
    <row r="39" spans="2:42" x14ac:dyDescent="0.25">
      <c r="C39" s="102">
        <v>2017</v>
      </c>
      <c r="E39" s="102">
        <v>143</v>
      </c>
      <c r="F39" s="102">
        <v>466</v>
      </c>
      <c r="V39" s="193"/>
      <c r="W39" s="193"/>
      <c r="X39" s="193"/>
      <c r="Y39" s="193"/>
      <c r="Z39" s="193"/>
      <c r="AA39" s="193"/>
      <c r="AB39" s="193"/>
    </row>
    <row r="40" spans="2:42" x14ac:dyDescent="0.25">
      <c r="U40">
        <f>B27</f>
        <v>2021</v>
      </c>
    </row>
    <row r="41" spans="2:42" ht="79.5" x14ac:dyDescent="0.25">
      <c r="D41" s="101" t="s">
        <v>272</v>
      </c>
      <c r="E41" s="101" t="s">
        <v>276</v>
      </c>
      <c r="F41" s="101" t="s">
        <v>277</v>
      </c>
      <c r="G41" s="101" t="s">
        <v>134</v>
      </c>
      <c r="V41" s="209"/>
      <c r="W41" s="214" t="s">
        <v>120</v>
      </c>
      <c r="X41" s="214" t="s">
        <v>119</v>
      </c>
      <c r="Y41" s="214" t="s">
        <v>121</v>
      </c>
      <c r="Z41" s="214" t="s">
        <v>131</v>
      </c>
      <c r="AA41" s="214" t="s">
        <v>132</v>
      </c>
      <c r="AB41" s="214" t="s">
        <v>122</v>
      </c>
    </row>
    <row r="42" spans="2:42" x14ac:dyDescent="0.25">
      <c r="D42" s="205">
        <f>V34</f>
        <v>2470.7749019771959</v>
      </c>
      <c r="E42" s="205">
        <f>Y34</f>
        <v>288.78994210818666</v>
      </c>
      <c r="F42" s="202">
        <f>X34</f>
        <v>100.44616758176758</v>
      </c>
      <c r="G42" s="205">
        <f>W34</f>
        <v>411.41605276608954</v>
      </c>
      <c r="V42" s="209" t="s">
        <v>117</v>
      </c>
      <c r="W42" s="209">
        <f>INDEX('SUB AREA VALUES'!$F$938:$AF$961,MATCH($U$40&amp;W$41&amp;$V42,'SUB AREA VALUES'!$B$938:$B$961,0),MATCH($A$1,'SUB AREA VALUES'!$F$6:$AF$6,0))</f>
        <v>528.22344989589317</v>
      </c>
      <c r="X42" s="209">
        <f>INDEX('SUB AREA VALUES'!$F$938:$AF$961,MATCH($U$40&amp;X$41&amp;$V42,'SUB AREA VALUES'!$B$938:$B$961,0),MATCH($A$1,'SUB AREA VALUES'!$F$6:$AF$6,0))</f>
        <v>1132.5114697608619</v>
      </c>
      <c r="Y42" s="209">
        <f>INDEX('SUB AREA VALUES'!$F$938:$AF$961,MATCH($U$40&amp;Y$41&amp;$V42,'SUB AREA VALUES'!$B$938:$B$961,0),MATCH($A$1,'SUB AREA VALUES'!$F$6:$AF$6,0))</f>
        <v>56.81596248481722</v>
      </c>
      <c r="Z42" s="209">
        <f>INDEX('SUB AREA VALUES'!$F$938:$AF$961,MATCH($U$40&amp;Z$41&amp;$V42,'SUB AREA VALUES'!$B$938:$B$961,0),MATCH($A$1,'SUB AREA VALUES'!$F$6:$AF$6,0))</f>
        <v>362.28941446642472</v>
      </c>
      <c r="AA42" s="209">
        <f>INDEX('SUB AREA VALUES'!$F$938:$AF$961,MATCH($U$40&amp;AA$41&amp;$V42,'SUB AREA VALUES'!$B$938:$B$961,0),MATCH($A$1,'SUB AREA VALUES'!$F$6:$AF$6,0))</f>
        <v>250.53296047445073</v>
      </c>
      <c r="AB42" s="209">
        <f>INDEX('SUB AREA VALUES'!$F$938:$AF$961,MATCH($U$40&amp;AB$41&amp;$V42,'SUB AREA VALUES'!$B$938:$B$961,0),MATCH($A$1,'SUB AREA VALUES'!$F$6:$AF$6,0))</f>
        <v>140.4016448947479</v>
      </c>
    </row>
    <row r="43" spans="2:42" x14ac:dyDescent="0.25">
      <c r="L43" s="5"/>
      <c r="M43" s="5"/>
      <c r="N43" s="5"/>
      <c r="V43" s="209" t="s">
        <v>130</v>
      </c>
      <c r="W43" s="209">
        <f>INDEX('SUB AREA VALUES'!$F$938:$AF$961,MATCH($U$40&amp;W$41&amp;$V43,'SUB AREA VALUES'!$B$938:$B$961,0),MATCH($A$1,'SUB AREA VALUES'!$F$6:$AF$6,0))</f>
        <v>59.493207484899614</v>
      </c>
      <c r="X43" s="209">
        <f>INDEX('SUB AREA VALUES'!$F$938:$AF$961,MATCH($U$40&amp;X$41&amp;$V43,'SUB AREA VALUES'!$B$938:$B$961,0),MATCH($A$1,'SUB AREA VALUES'!$F$6:$AF$6,0))</f>
        <v>93.3900194888611</v>
      </c>
      <c r="Y43" s="209">
        <f>INDEX('SUB AREA VALUES'!$F$938:$AF$961,MATCH($U$40&amp;Y$41&amp;$V43,'SUB AREA VALUES'!$B$938:$B$961,0),MATCH($A$1,'SUB AREA VALUES'!$F$6:$AF$6,0))</f>
        <v>58.51399210445512</v>
      </c>
      <c r="Z43" s="209">
        <f>INDEX('SUB AREA VALUES'!$F$938:$AF$961,MATCH($U$40&amp;Z$41&amp;$V43,'SUB AREA VALUES'!$B$938:$B$961,0),MATCH($A$1,'SUB AREA VALUES'!$F$6:$AF$6,0))</f>
        <v>105.22916535435967</v>
      </c>
      <c r="AA43" s="209">
        <f>INDEX('SUB AREA VALUES'!$F$938:$AF$961,MATCH($U$40&amp;AA$41&amp;$V43,'SUB AREA VALUES'!$B$938:$B$961,0),MATCH($A$1,'SUB AREA VALUES'!$F$6:$AF$6,0))</f>
        <v>73.702077163895723</v>
      </c>
      <c r="AB43" s="209">
        <f>INDEX('SUB AREA VALUES'!$F$938:$AF$961,MATCH($U$40&amp;AB$41&amp;$V43,'SUB AREA VALUES'!$B$938:$B$961,0),MATCH($A$1,'SUB AREA VALUES'!$F$6:$AF$6,0))</f>
        <v>21.087591169618339</v>
      </c>
    </row>
    <row r="44" spans="2:42" s="5" customFormat="1" x14ac:dyDescent="0.25">
      <c r="V44" s="209" t="s">
        <v>545</v>
      </c>
      <c r="W44" s="209">
        <f>INDEX('SUB AREA VALUES'!$F$938:$AF$961,MATCH($U$40&amp;W$41&amp;$V44,'SUB AREA VALUES'!$B$938:$B$961,0),MATCH($A$1,'SUB AREA VALUES'!$F$6:$AF$6,0))</f>
        <v>10.884060601686684</v>
      </c>
      <c r="X44" s="209">
        <f>INDEX('SUB AREA VALUES'!$F$938:$AF$961,MATCH($U$40&amp;X$41&amp;$V44,'SUB AREA VALUES'!$B$938:$B$961,0),MATCH($A$1,'SUB AREA VALUES'!$F$6:$AF$6,0))</f>
        <v>9.0583714590012878</v>
      </c>
      <c r="Y44" s="209">
        <f>INDEX('SUB AREA VALUES'!$F$938:$AF$961,MATCH($U$40&amp;Y$41&amp;$V44,'SUB AREA VALUES'!$B$938:$B$961,0),MATCH($A$1,'SUB AREA VALUES'!$F$6:$AF$6,0))</f>
        <v>32.33209523725499</v>
      </c>
      <c r="Z44" s="209">
        <f>INDEX('SUB AREA VALUES'!$F$938:$AF$961,MATCH($U$40&amp;Z$41&amp;$V44,'SUB AREA VALUES'!$B$938:$B$961,0),MATCH($A$1,'SUB AREA VALUES'!$F$6:$AF$6,0))</f>
        <v>13.980490352149737</v>
      </c>
      <c r="AA44" s="209">
        <f>INDEX('SUB AREA VALUES'!$F$938:$AF$961,MATCH($U$40&amp;AA$41&amp;$V44,'SUB AREA VALUES'!$B$938:$B$961,0),MATCH($A$1,'SUB AREA VALUES'!$F$6:$AF$6,0))</f>
        <v>27.106999881374854</v>
      </c>
      <c r="AB44" s="209">
        <f>INDEX('SUB AREA VALUES'!$F$938:$AF$961,MATCH($U$40&amp;AB$41&amp;$V44,'SUB AREA VALUES'!$B$938:$B$961,0),MATCH($A$1,'SUB AREA VALUES'!$F$6:$AF$6,0))</f>
        <v>7.0841500503000399</v>
      </c>
      <c r="AL44"/>
      <c r="AP44"/>
    </row>
    <row r="45" spans="2:42" s="5" customFormat="1" x14ac:dyDescent="0.25">
      <c r="V45" s="209" t="s">
        <v>546</v>
      </c>
      <c r="W45" s="209">
        <f>INDEX('SUB AREA VALUES'!$F$938:$AF$961,MATCH($U$40&amp;W$41&amp;$V45,'SUB AREA VALUES'!$B$938:$B$961,0),MATCH($A$1,'SUB AREA VALUES'!$F$6:$AF$6,0))</f>
        <v>53.746542302166418</v>
      </c>
      <c r="X45" s="209">
        <f>INDEX('SUB AREA VALUES'!$F$938:$AF$961,MATCH($U$40&amp;X$41&amp;$V45,'SUB AREA VALUES'!$B$938:$B$961,0),MATCH($A$1,'SUB AREA VALUES'!$F$6:$AF$6,0))</f>
        <v>87.27960034415247</v>
      </c>
      <c r="Y45" s="209">
        <f>INDEX('SUB AREA VALUES'!$F$938:$AF$961,MATCH($U$40&amp;Y$41&amp;$V45,'SUB AREA VALUES'!$B$938:$B$961,0),MATCH($A$1,'SUB AREA VALUES'!$F$6:$AF$6,0))</f>
        <v>18.13235465664048</v>
      </c>
      <c r="Z45" s="209">
        <f>INDEX('SUB AREA VALUES'!$F$938:$AF$961,MATCH($U$40&amp;Z$41&amp;$V45,'SUB AREA VALUES'!$B$938:$B$961,0),MATCH($A$1,'SUB AREA VALUES'!$F$6:$AF$6,0))</f>
        <v>25.833566193655518</v>
      </c>
      <c r="AA45" s="209">
        <f>INDEX('SUB AREA VALUES'!$F$938:$AF$961,MATCH($U$40&amp;AA$41&amp;$V45,'SUB AREA VALUES'!$B$938:$B$961,0),MATCH($A$1,'SUB AREA VALUES'!$F$6:$AF$6,0))</f>
        <v>88.347084493172559</v>
      </c>
      <c r="AB45" s="209">
        <f>INDEX('SUB AREA VALUES'!$F$938:$AF$961,MATCH($U$40&amp;AB$41&amp;$V45,'SUB AREA VALUES'!$B$938:$B$961,0),MATCH($A$1,'SUB AREA VALUES'!$F$6:$AF$6,0))</f>
        <v>15.450794118399182</v>
      </c>
      <c r="AL45"/>
      <c r="AP45"/>
    </row>
    <row r="46" spans="2:42" s="5" customFormat="1" x14ac:dyDescent="0.25">
      <c r="D46" s="5" t="s">
        <v>333</v>
      </c>
      <c r="E46" s="5" t="s">
        <v>266</v>
      </c>
      <c r="F46" s="5" t="s">
        <v>262</v>
      </c>
      <c r="G46" s="5" t="s">
        <v>263</v>
      </c>
      <c r="H46" s="5" t="s">
        <v>264</v>
      </c>
      <c r="I46" s="5" t="s">
        <v>122</v>
      </c>
      <c r="N46" s="5" t="s">
        <v>21</v>
      </c>
      <c r="O46" s="5" t="s">
        <v>547</v>
      </c>
      <c r="P46" s="5" t="s">
        <v>548</v>
      </c>
      <c r="Q46" s="5" t="s">
        <v>22</v>
      </c>
      <c r="AL46"/>
      <c r="AP46"/>
    </row>
    <row r="47" spans="2:42" s="5" customFormat="1" x14ac:dyDescent="0.25">
      <c r="D47" s="5" t="s">
        <v>265</v>
      </c>
      <c r="E47" s="5" t="s">
        <v>266</v>
      </c>
      <c r="F47" s="5" t="s">
        <v>262</v>
      </c>
      <c r="G47" s="5" t="s">
        <v>263</v>
      </c>
      <c r="H47" s="5" t="s">
        <v>264</v>
      </c>
      <c r="I47" s="5" t="s">
        <v>122</v>
      </c>
      <c r="N47" s="5" t="s">
        <v>350</v>
      </c>
      <c r="O47" s="5" t="s">
        <v>547</v>
      </c>
      <c r="P47" s="5" t="s">
        <v>548</v>
      </c>
      <c r="Q47" s="5" t="s">
        <v>22</v>
      </c>
      <c r="V47" s="209"/>
      <c r="W47" s="209" t="s">
        <v>542</v>
      </c>
      <c r="X47" s="209" t="s">
        <v>123</v>
      </c>
      <c r="Y47" s="209" t="s">
        <v>124</v>
      </c>
      <c r="Z47" s="209" t="s">
        <v>125</v>
      </c>
      <c r="AA47" s="209" t="s">
        <v>126</v>
      </c>
      <c r="AB47" s="209" t="s">
        <v>127</v>
      </c>
      <c r="AC47" s="209" t="s">
        <v>128</v>
      </c>
      <c r="AD47" s="209" t="s">
        <v>543</v>
      </c>
      <c r="AE47" s="209" t="s">
        <v>544</v>
      </c>
      <c r="AL47"/>
      <c r="AP47"/>
    </row>
    <row r="48" spans="2:42" s="5" customFormat="1" x14ac:dyDescent="0.25">
      <c r="B48" s="5" t="s">
        <v>334</v>
      </c>
      <c r="C48" s="5" t="s">
        <v>117</v>
      </c>
      <c r="D48" s="202">
        <f>AA42</f>
        <v>250.53296047445073</v>
      </c>
      <c r="E48" s="202">
        <f>Z42</f>
        <v>362.28941446642472</v>
      </c>
      <c r="F48" s="202">
        <f>X42</f>
        <v>1132.5114697608619</v>
      </c>
      <c r="G48" s="202">
        <f>W42</f>
        <v>528.22344989589317</v>
      </c>
      <c r="H48" s="202">
        <f>Y42</f>
        <v>56.81596248481722</v>
      </c>
      <c r="I48" s="202">
        <f>AB42</f>
        <v>140.4016448947479</v>
      </c>
      <c r="J48" s="202"/>
      <c r="K48" s="202"/>
      <c r="L48" s="202" t="s">
        <v>348</v>
      </c>
      <c r="M48" s="202" t="s">
        <v>117</v>
      </c>
      <c r="N48" s="202">
        <f>W48</f>
        <v>5.7654783592794461</v>
      </c>
      <c r="O48" s="202">
        <f>X48+Y48</f>
        <v>422.17579694168109</v>
      </c>
      <c r="P48" s="202">
        <f>Z48+AA48</f>
        <v>1105.8326132303241</v>
      </c>
      <c r="Q48" s="202">
        <f>SUM(AB48:AE48)</f>
        <v>937.00101344591098</v>
      </c>
      <c r="V48" s="209" t="s">
        <v>117</v>
      </c>
      <c r="W48" s="209">
        <f>INDEX('SUB AREA VALUES'!$F$964:$AF$999,MATCH($U$40&amp;W$47&amp;$V48,'SUB AREA VALUES'!$B$964:$B$999,0),MATCH($A$1,'SUB AREA VALUES'!$F$453:$AF$453,0))</f>
        <v>5.7654783592794461</v>
      </c>
      <c r="X48" s="209">
        <f>INDEX('SUB AREA VALUES'!$F$964:$AF$999,MATCH($U$40&amp;X$47&amp;$V48,'SUB AREA VALUES'!$B$964:$B$999,0),MATCH($A$1,'SUB AREA VALUES'!$F$453:$AF$453,0))</f>
        <v>109.53012086359699</v>
      </c>
      <c r="Y48" s="209">
        <f>INDEX('SUB AREA VALUES'!$F$964:$AF$999,MATCH($U$40&amp;Y$47&amp;$V48,'SUB AREA VALUES'!$B$964:$B$999,0),MATCH($A$1,'SUB AREA VALUES'!$F$453:$AF$453,0))</f>
        <v>312.64567607808408</v>
      </c>
      <c r="Z48" s="209">
        <f>INDEX('SUB AREA VALUES'!$F$964:$AF$999,MATCH($U$40&amp;Z$47&amp;$V48,'SUB AREA VALUES'!$B$964:$B$999,0),MATCH($A$1,'SUB AREA VALUES'!$F$453:$AF$453,0))</f>
        <v>493.84583530440602</v>
      </c>
      <c r="AA48" s="209">
        <f>INDEX('SUB AREA VALUES'!$F$964:$AF$999,MATCH($U$40&amp;AA$47&amp;$V48,'SUB AREA VALUES'!$B$964:$B$999,0),MATCH($A$1,'SUB AREA VALUES'!$F$453:$AF$453,0))</f>
        <v>611.98677792591809</v>
      </c>
      <c r="AB48" s="209">
        <f>INDEX('SUB AREA VALUES'!$F$964:$AF$999,MATCH($U$40&amp;AB$47&amp;$V48,'SUB AREA VALUES'!$B$964:$B$999,0),MATCH($A$1,'SUB AREA VALUES'!$F$453:$AF$453,0))</f>
        <v>468.21953088553369</v>
      </c>
      <c r="AC48" s="209">
        <f>INDEX('SUB AREA VALUES'!$F$964:$AF$999,MATCH($U$40&amp;AC$47&amp;$V48,'SUB AREA VALUES'!$B$964:$B$999,0),MATCH($A$1,'SUB AREA VALUES'!$F$453:$AF$453,0))</f>
        <v>367.53400120160336</v>
      </c>
      <c r="AD48" s="209">
        <f>INDEX('SUB AREA VALUES'!$F$964:$AF$999,MATCH($U$40&amp;AD$47&amp;$V48,'SUB AREA VALUES'!$B$964:$B$999,0),MATCH($A$1,'SUB AREA VALUES'!$F$453:$AF$453,0))</f>
        <v>78.103245257361635</v>
      </c>
      <c r="AE48" s="209">
        <f>INDEX('SUB AREA VALUES'!$F$964:$AF$999,MATCH($U$40&amp;AE$47&amp;$V48,'SUB AREA VALUES'!$B$964:$B$999,0),MATCH($A$1,'SUB AREA VALUES'!$F$453:$AF$453,0))</f>
        <v>23.144236101412229</v>
      </c>
      <c r="AL48"/>
      <c r="AP48"/>
    </row>
    <row r="49" spans="1:42" s="5" customFormat="1" x14ac:dyDescent="0.25">
      <c r="B49" s="193" t="s">
        <v>335</v>
      </c>
      <c r="C49" s="193" t="s">
        <v>130</v>
      </c>
      <c r="D49" s="202">
        <f>AA43</f>
        <v>73.702077163895723</v>
      </c>
      <c r="E49" s="202">
        <f>Z43</f>
        <v>105.22916535435967</v>
      </c>
      <c r="F49" s="202">
        <f>X43</f>
        <v>93.3900194888611</v>
      </c>
      <c r="G49" s="202">
        <f>W43</f>
        <v>59.493207484899614</v>
      </c>
      <c r="H49" s="202">
        <f>Y43</f>
        <v>58.51399210445512</v>
      </c>
      <c r="I49" s="202">
        <f>AB43</f>
        <v>21.087591169618339</v>
      </c>
      <c r="J49" s="202"/>
      <c r="K49" s="202"/>
      <c r="L49" s="202" t="s">
        <v>335</v>
      </c>
      <c r="M49" s="202" t="s">
        <v>130</v>
      </c>
      <c r="N49" s="202">
        <f>W49</f>
        <v>20.392259979710978</v>
      </c>
      <c r="O49" s="202">
        <f>X49+Y49</f>
        <v>109.9223505454889</v>
      </c>
      <c r="P49" s="202">
        <f>Z49+AA49</f>
        <v>120.62272067406499</v>
      </c>
      <c r="Q49" s="202">
        <f>SUM(AB49:AE49)</f>
        <v>160.4787215668247</v>
      </c>
      <c r="V49" s="209" t="s">
        <v>130</v>
      </c>
      <c r="W49" s="209">
        <f>INDEX('SUB AREA VALUES'!$F$964:$AF$999,MATCH($U$40&amp;W$47&amp;$V49,'SUB AREA VALUES'!$B$964:$B$999,0),MATCH($A$1,'SUB AREA VALUES'!$F$453:$AF$453,0))</f>
        <v>20.392259979710978</v>
      </c>
      <c r="X49" s="209">
        <f>INDEX('SUB AREA VALUES'!$F$964:$AF$999,MATCH($U$40&amp;X$47&amp;$V49,'SUB AREA VALUES'!$B$964:$B$999,0),MATCH($A$1,'SUB AREA VALUES'!$F$453:$AF$453,0))</f>
        <v>47.27939207983701</v>
      </c>
      <c r="Y49" s="209">
        <f>INDEX('SUB AREA VALUES'!$F$964:$AF$999,MATCH($U$40&amp;Y$47&amp;$V49,'SUB AREA VALUES'!$B$964:$B$999,0),MATCH($A$1,'SUB AREA VALUES'!$F$453:$AF$453,0))</f>
        <v>62.642958465651887</v>
      </c>
      <c r="Z49" s="209">
        <f>INDEX('SUB AREA VALUES'!$F$964:$AF$999,MATCH($U$40&amp;Z$47&amp;$V49,'SUB AREA VALUES'!$B$964:$B$999,0),MATCH($A$1,'SUB AREA VALUES'!$F$453:$AF$453,0))</f>
        <v>59.677558394813545</v>
      </c>
      <c r="AA49" s="209">
        <f>INDEX('SUB AREA VALUES'!$F$964:$AF$999,MATCH($U$40&amp;AA$47&amp;$V49,'SUB AREA VALUES'!$B$964:$B$999,0),MATCH($A$1,'SUB AREA VALUES'!$F$453:$AF$453,0))</f>
        <v>60.945162279251448</v>
      </c>
      <c r="AB49" s="209">
        <f>INDEX('SUB AREA VALUES'!$F$964:$AF$999,MATCH($U$40&amp;AB$47&amp;$V49,'SUB AREA VALUES'!$B$964:$B$999,0),MATCH($A$1,'SUB AREA VALUES'!$F$453:$AF$453,0))</f>
        <v>64.213376301410136</v>
      </c>
      <c r="AC49" s="209">
        <f>INDEX('SUB AREA VALUES'!$F$964:$AF$999,MATCH($U$40&amp;AC$47&amp;$V49,'SUB AREA VALUES'!$B$964:$B$999,0),MATCH($A$1,'SUB AREA VALUES'!$F$453:$AF$453,0))</f>
        <v>72.442391786522606</v>
      </c>
      <c r="AD49" s="209">
        <f>INDEX('SUB AREA VALUES'!$F$964:$AF$999,MATCH($U$40&amp;AD$47&amp;$V49,'SUB AREA VALUES'!$B$964:$B$999,0),MATCH($A$1,'SUB AREA VALUES'!$F$453:$AF$453,0))</f>
        <v>18.37724705193741</v>
      </c>
      <c r="AE49" s="209">
        <f>INDEX('SUB AREA VALUES'!$F$964:$AF$999,MATCH($U$40&amp;AE$47&amp;$V49,'SUB AREA VALUES'!$B$964:$B$999,0),MATCH($A$1,'SUB AREA VALUES'!$F$453:$AF$453,0))</f>
        <v>5.4457064269545432</v>
      </c>
      <c r="AL49"/>
      <c r="AP49"/>
    </row>
    <row r="50" spans="1:42" s="5" customFormat="1" x14ac:dyDescent="0.25">
      <c r="B50" s="193" t="s">
        <v>336</v>
      </c>
      <c r="C50" s="193" t="s">
        <v>129</v>
      </c>
      <c r="D50" s="202">
        <f>AA44+AA45</f>
        <v>115.45408437454742</v>
      </c>
      <c r="E50" s="202">
        <f>Z44+Z45</f>
        <v>39.814056545805258</v>
      </c>
      <c r="F50" s="202">
        <f>X44+X45</f>
        <v>96.337971803153764</v>
      </c>
      <c r="G50" s="202">
        <f>W44+W45</f>
        <v>64.630602903853102</v>
      </c>
      <c r="H50" s="202">
        <f>Y44+Y45</f>
        <v>50.46444989389547</v>
      </c>
      <c r="I50" s="202">
        <f>AB44+AB45</f>
        <v>22.534944168699223</v>
      </c>
      <c r="J50" s="202"/>
      <c r="K50" s="202"/>
      <c r="L50" s="202" t="s">
        <v>336</v>
      </c>
      <c r="M50" s="202" t="s">
        <v>129</v>
      </c>
      <c r="N50" s="202">
        <f>W50+W51</f>
        <v>21.094828466193178</v>
      </c>
      <c r="O50" s="202">
        <f>X50+Y50+X51+Y51</f>
        <v>180.32091345925917</v>
      </c>
      <c r="P50" s="202">
        <f>Z50+AA50+Z51+AA51</f>
        <v>120.74261314616473</v>
      </c>
      <c r="Q50" s="202">
        <f>SUM(AB50:AE50)+SUM(AB51:AE51)</f>
        <v>67.077754618337138</v>
      </c>
      <c r="V50" s="209" t="s">
        <v>545</v>
      </c>
      <c r="W50" s="209">
        <f>INDEX('SUB AREA VALUES'!$F$964:$AF$999,MATCH($U$40&amp;W$47&amp;$V50,'SUB AREA VALUES'!$B$964:$B$999,0),MATCH($A$1,'SUB AREA VALUES'!$F$453:$AF$453,0))</f>
        <v>3.0785472652856289</v>
      </c>
      <c r="X50" s="209">
        <f>INDEX('SUB AREA VALUES'!$F$964:$AF$999,MATCH($U$40&amp;X$47&amp;$V50,'SUB AREA VALUES'!$B$964:$B$999,0),MATCH($A$1,'SUB AREA VALUES'!$F$453:$AF$453,0))</f>
        <v>18.18828961644288</v>
      </c>
      <c r="Y50" s="209">
        <f>INDEX('SUB AREA VALUES'!$F$964:$AF$999,MATCH($U$40&amp;Y$47&amp;$V50,'SUB AREA VALUES'!$B$964:$B$999,0),MATCH($A$1,'SUB AREA VALUES'!$F$453:$AF$453,0))</f>
        <v>24.362438460836803</v>
      </c>
      <c r="Z50" s="209">
        <f>INDEX('SUB AREA VALUES'!$F$964:$AF$999,MATCH($U$40&amp;Z$47&amp;$V50,'SUB AREA VALUES'!$B$964:$B$999,0),MATCH($A$1,'SUB AREA VALUES'!$F$453:$AF$453,0))</f>
        <v>18.251501481699052</v>
      </c>
      <c r="AA50" s="209">
        <f>INDEX('SUB AREA VALUES'!$F$964:$AF$999,MATCH($U$40&amp;AA$47&amp;$V50,'SUB AREA VALUES'!$B$964:$B$999,0),MATCH($A$1,'SUB AREA VALUES'!$F$453:$AF$453,0))</f>
        <v>15.011312425910676</v>
      </c>
      <c r="AB50" s="209">
        <f>INDEX('SUB AREA VALUES'!$F$964:$AF$999,MATCH($U$40&amp;AB$47&amp;$V50,'SUB AREA VALUES'!$B$964:$B$999,0),MATCH($A$1,'SUB AREA VALUES'!$F$453:$AF$453,0))</f>
        <v>9.9978886169571979</v>
      </c>
      <c r="AC50" s="209">
        <f>INDEX('SUB AREA VALUES'!$F$964:$AF$999,MATCH($U$40&amp;AC$47&amp;$V50,'SUB AREA VALUES'!$B$964:$B$999,0),MATCH($A$1,'SUB AREA VALUES'!$F$453:$AF$453,0))</f>
        <v>8.4719933296988348</v>
      </c>
      <c r="AD50" s="209">
        <f>INDEX('SUB AREA VALUES'!$F$964:$AF$999,MATCH($U$40&amp;AD$47&amp;$V50,'SUB AREA VALUES'!$B$964:$B$999,0),MATCH($A$1,'SUB AREA VALUES'!$F$453:$AF$453,0))</f>
        <v>2.3791776688348247</v>
      </c>
      <c r="AE50" s="209">
        <f>INDEX('SUB AREA VALUES'!$F$964:$AF$999,MATCH($U$40&amp;AE$47&amp;$V50,'SUB AREA VALUES'!$B$964:$B$999,0),MATCH($A$1,'SUB AREA VALUES'!$F$453:$AF$453,0))</f>
        <v>0.70501871610169287</v>
      </c>
      <c r="AL50"/>
      <c r="AP50"/>
    </row>
    <row r="51" spans="1:42" s="5" customFormat="1" x14ac:dyDescent="0.25">
      <c r="D51" s="193"/>
      <c r="E51" s="193"/>
      <c r="F51" s="193"/>
      <c r="G51" s="193"/>
      <c r="H51" s="193"/>
      <c r="I51" s="193"/>
      <c r="J51" s="193"/>
      <c r="V51" s="209" t="s">
        <v>546</v>
      </c>
      <c r="W51" s="209">
        <f>INDEX('SUB AREA VALUES'!$F$964:$AF$999,MATCH($U$40&amp;W$47&amp;$V51,'SUB AREA VALUES'!$B$964:$B$999,0),MATCH($A$1,'SUB AREA VALUES'!$F$453:$AF$453,0))</f>
        <v>18.016281200907549</v>
      </c>
      <c r="X51" s="209">
        <f>INDEX('SUB AREA VALUES'!$F$964:$AF$999,MATCH($U$40&amp;X$47&amp;$V51,'SUB AREA VALUES'!$B$964:$B$999,0),MATCH($A$1,'SUB AREA VALUES'!$F$453:$AF$453,0))</f>
        <v>76.459643248680635</v>
      </c>
      <c r="Y51" s="209">
        <f>INDEX('SUB AREA VALUES'!$F$964:$AF$999,MATCH($U$40&amp;Y$47&amp;$V51,'SUB AREA VALUES'!$B$964:$B$999,0),MATCH($A$1,'SUB AREA VALUES'!$F$453:$AF$453,0))</f>
        <v>61.310542133298853</v>
      </c>
      <c r="Z51" s="209">
        <f>INDEX('SUB AREA VALUES'!$F$964:$AF$999,MATCH($U$40&amp;Z$47&amp;$V51,'SUB AREA VALUES'!$B$964:$B$999,0),MATCH($A$1,'SUB AREA VALUES'!$F$453:$AF$453,0))</f>
        <v>51.238663999460854</v>
      </c>
      <c r="AA51" s="209">
        <f>INDEX('SUB AREA VALUES'!$F$964:$AF$999,MATCH($U$40&amp;AA$47&amp;$V51,'SUB AREA VALUES'!$B$964:$B$999,0),MATCH($A$1,'SUB AREA VALUES'!$F$453:$AF$453,0))</f>
        <v>36.241135239094149</v>
      </c>
      <c r="AB51" s="209">
        <f>INDEX('SUB AREA VALUES'!$F$964:$AF$999,MATCH($U$40&amp;AB$47&amp;$V51,'SUB AREA VALUES'!$B$964:$B$999,0),MATCH($A$1,'SUB AREA VALUES'!$F$453:$AF$453,0))</f>
        <v>22.115367381572938</v>
      </c>
      <c r="AC51" s="209">
        <f>INDEX('SUB AREA VALUES'!$F$964:$AF$999,MATCH($U$40&amp;AC$47&amp;$V51,'SUB AREA VALUES'!$B$964:$B$999,0),MATCH($A$1,'SUB AREA VALUES'!$F$453:$AF$453,0))</f>
        <v>17.54869322916942</v>
      </c>
      <c r="AD51" s="209">
        <f>INDEX('SUB AREA VALUES'!$F$964:$AF$999,MATCH($U$40&amp;AD$47&amp;$V51,'SUB AREA VALUES'!$B$964:$B$999,0),MATCH($A$1,'SUB AREA VALUES'!$F$453:$AF$453,0))</f>
        <v>4.5201618263961292</v>
      </c>
      <c r="AE51" s="209">
        <f>INDEX('SUB AREA VALUES'!$F$964:$AF$999,MATCH($U$40&amp;AE$47&amp;$V51,'SUB AREA VALUES'!$B$964:$B$999,0),MATCH($A$1,'SUB AREA VALUES'!$F$453:$AF$453,0))</f>
        <v>1.3394538496061037</v>
      </c>
      <c r="AL51"/>
      <c r="AP51"/>
    </row>
    <row r="52" spans="1:42" s="5" customFormat="1" x14ac:dyDescent="0.25">
      <c r="AL52"/>
      <c r="AP52"/>
    </row>
    <row r="55" spans="1:42" x14ac:dyDescent="0.25">
      <c r="C55" s="5" t="s">
        <v>117</v>
      </c>
      <c r="D55" s="5" t="s">
        <v>129</v>
      </c>
      <c r="E55" s="5" t="s">
        <v>130</v>
      </c>
      <c r="H55" s="5" t="s">
        <v>117</v>
      </c>
      <c r="I55" s="5" t="s">
        <v>129</v>
      </c>
      <c r="J55" s="5" t="s">
        <v>130</v>
      </c>
      <c r="M55" s="5" t="s">
        <v>117</v>
      </c>
      <c r="N55" s="5" t="s">
        <v>129</v>
      </c>
      <c r="O55" s="5" t="s">
        <v>130</v>
      </c>
      <c r="S55" s="5" t="s">
        <v>289</v>
      </c>
      <c r="T55" s="5" t="s">
        <v>290</v>
      </c>
    </row>
    <row r="56" spans="1:42" x14ac:dyDescent="0.25">
      <c r="A56" s="5" t="s">
        <v>135</v>
      </c>
      <c r="B56" s="5" t="s">
        <v>135</v>
      </c>
      <c r="C56" s="102">
        <v>39.193678818570511</v>
      </c>
      <c r="D56" s="102">
        <v>71.194522793151876</v>
      </c>
      <c r="E56" s="102">
        <v>115.11982595965286</v>
      </c>
      <c r="H56" s="102">
        <v>47.687203556114433</v>
      </c>
      <c r="I56" s="102">
        <v>77.246613974244994</v>
      </c>
      <c r="J56" s="102">
        <v>142.5211215411282</v>
      </c>
      <c r="M56" s="202">
        <f>H56-C56</f>
        <v>8.4935247375439218</v>
      </c>
      <c r="N56" s="202">
        <f>I56-D56</f>
        <v>6.0520911810931182</v>
      </c>
      <c r="O56" s="202">
        <f>J56-E56</f>
        <v>27.401295581475338</v>
      </c>
      <c r="S56" s="202">
        <f t="shared" ref="S56:S65" si="13">M56+(N56*$E$38/$E$33)</f>
        <v>11.059049929119274</v>
      </c>
      <c r="T56" s="202">
        <f t="shared" ref="T56:T65" si="14">SUM(M56:O56)-S56</f>
        <v>30.887861570993103</v>
      </c>
      <c r="AA56" s="207" t="s">
        <v>501</v>
      </c>
    </row>
    <row r="57" spans="1:42" x14ac:dyDescent="0.25">
      <c r="A57" s="5" t="s">
        <v>136</v>
      </c>
      <c r="B57" s="5" t="s">
        <v>136</v>
      </c>
      <c r="C57" s="102">
        <v>75.969492802827446</v>
      </c>
      <c r="D57" s="102">
        <v>90.885717723069135</v>
      </c>
      <c r="E57" s="102">
        <v>144.56148698456377</v>
      </c>
      <c r="H57" s="102">
        <v>93.568221337399123</v>
      </c>
      <c r="I57" s="102">
        <v>101.25977723427609</v>
      </c>
      <c r="J57" s="102">
        <v>190.69391788118662</v>
      </c>
      <c r="M57" s="202">
        <f t="shared" ref="M57:M65" si="15">H57-C57</f>
        <v>17.598728534571677</v>
      </c>
      <c r="N57" s="202">
        <f t="shared" ref="N57:N65" si="16">I57-D57</f>
        <v>10.374059511206951</v>
      </c>
      <c r="O57" s="202">
        <f t="shared" ref="O57:O65" si="17">J57-E57</f>
        <v>46.13243089662285</v>
      </c>
      <c r="S57" s="202">
        <f t="shared" si="13"/>
        <v>21.996367337180757</v>
      </c>
      <c r="T57" s="202">
        <f t="shared" si="14"/>
        <v>52.108851605220721</v>
      </c>
      <c r="X57" t="s">
        <v>459</v>
      </c>
      <c r="AA57" s="206" t="s">
        <v>495</v>
      </c>
    </row>
    <row r="58" spans="1:42" x14ac:dyDescent="0.25">
      <c r="A58" s="5" t="s">
        <v>143</v>
      </c>
      <c r="B58" s="5" t="s">
        <v>143</v>
      </c>
      <c r="C58" s="102">
        <v>206.62687466086109</v>
      </c>
      <c r="D58" s="102">
        <v>117.08997996581641</v>
      </c>
      <c r="E58" s="102">
        <v>134.92218790787419</v>
      </c>
      <c r="H58" s="102">
        <v>232.49269442486789</v>
      </c>
      <c r="I58" s="102">
        <v>139.01039578917926</v>
      </c>
      <c r="J58" s="102">
        <v>187.66615919659174</v>
      </c>
      <c r="M58" s="202">
        <f t="shared" si="15"/>
        <v>25.865819764006801</v>
      </c>
      <c r="N58" s="202">
        <f t="shared" si="16"/>
        <v>21.920415823362845</v>
      </c>
      <c r="O58" s="202">
        <f t="shared" si="17"/>
        <v>52.743971288717546</v>
      </c>
      <c r="S58" s="202">
        <f t="shared" si="13"/>
        <v>35.158042455616489</v>
      </c>
      <c r="T58" s="202">
        <f t="shared" si="14"/>
        <v>65.37216442047071</v>
      </c>
      <c r="X58" s="204">
        <f>IF(COUNTIFS($W$68:$X$73,"&lt;0")&gt;0,0,0)</f>
        <v>0</v>
      </c>
      <c r="AA58" s="206">
        <v>-100</v>
      </c>
    </row>
    <row r="59" spans="1:42" x14ac:dyDescent="0.25">
      <c r="A59" s="5" t="s">
        <v>144</v>
      </c>
      <c r="B59" s="5" t="s">
        <v>144</v>
      </c>
      <c r="C59" s="102">
        <v>356.1869509999737</v>
      </c>
      <c r="D59" s="102">
        <v>107.57313610463171</v>
      </c>
      <c r="E59" s="102">
        <v>145.21021290272697</v>
      </c>
      <c r="H59" s="102">
        <v>431.23493304526596</v>
      </c>
      <c r="I59" s="102">
        <v>133.24689405728435</v>
      </c>
      <c r="J59" s="102">
        <v>197.12585784597991</v>
      </c>
      <c r="M59" s="202">
        <f t="shared" si="15"/>
        <v>75.047982045292258</v>
      </c>
      <c r="N59" s="202">
        <f t="shared" si="16"/>
        <v>25.673757952652636</v>
      </c>
      <c r="O59" s="202">
        <f t="shared" si="17"/>
        <v>51.915644943252943</v>
      </c>
      <c r="S59" s="202">
        <f t="shared" si="13"/>
        <v>85.931273591808861</v>
      </c>
      <c r="T59" s="202">
        <f t="shared" si="14"/>
        <v>66.706111349388976</v>
      </c>
    </row>
    <row r="60" spans="1:42" x14ac:dyDescent="0.25">
      <c r="A60" s="5" t="s">
        <v>140</v>
      </c>
      <c r="B60" s="5" t="s">
        <v>140</v>
      </c>
      <c r="C60" s="102">
        <v>150.16736237952418</v>
      </c>
      <c r="D60" s="102">
        <v>75.451002336009623</v>
      </c>
      <c r="E60" s="102">
        <v>150.30344441375601</v>
      </c>
      <c r="H60" s="102">
        <v>196.00805046796785</v>
      </c>
      <c r="I60" s="102">
        <v>88.760547249184981</v>
      </c>
      <c r="J60" s="102">
        <v>216.95521657867505</v>
      </c>
      <c r="M60" s="202">
        <f t="shared" si="15"/>
        <v>45.84068808844367</v>
      </c>
      <c r="N60" s="202">
        <f t="shared" si="16"/>
        <v>13.309544913175358</v>
      </c>
      <c r="O60" s="202">
        <f t="shared" si="17"/>
        <v>66.651772164919038</v>
      </c>
      <c r="S60" s="202">
        <f t="shared" si="13"/>
        <v>51.482700368402014</v>
      </c>
      <c r="T60" s="202">
        <f t="shared" si="14"/>
        <v>74.319304798136045</v>
      </c>
      <c r="X60" t="s">
        <v>463</v>
      </c>
    </row>
    <row r="61" spans="1:42" x14ac:dyDescent="0.25">
      <c r="A61" s="5" t="s">
        <v>141</v>
      </c>
      <c r="B61" s="5" t="s">
        <v>141</v>
      </c>
      <c r="C61" s="102">
        <v>522.87306059235334</v>
      </c>
      <c r="D61" s="102">
        <v>144.30953891196145</v>
      </c>
      <c r="E61" s="102">
        <v>208.76245838728505</v>
      </c>
      <c r="H61" s="102">
        <v>660.36312980234948</v>
      </c>
      <c r="I61" s="102">
        <v>175.48602056998672</v>
      </c>
      <c r="J61" s="102">
        <v>287.37338594226992</v>
      </c>
      <c r="M61" s="202">
        <f t="shared" si="15"/>
        <v>137.49006920999614</v>
      </c>
      <c r="N61" s="202">
        <f t="shared" si="16"/>
        <v>31.176481658025267</v>
      </c>
      <c r="O61" s="202">
        <f t="shared" si="17"/>
        <v>78.610927554984869</v>
      </c>
      <c r="S61" s="202">
        <f t="shared" si="13"/>
        <v>150.70600510472008</v>
      </c>
      <c r="T61" s="202">
        <f t="shared" si="14"/>
        <v>96.571473318286195</v>
      </c>
      <c r="X61" s="102">
        <v>3.8339999999999999E-2</v>
      </c>
    </row>
    <row r="62" spans="1:42" x14ac:dyDescent="0.25">
      <c r="A62" s="5" t="s">
        <v>142</v>
      </c>
      <c r="B62" s="5" t="s">
        <v>142</v>
      </c>
      <c r="C62" s="102">
        <v>179.17855956720575</v>
      </c>
      <c r="D62" s="102">
        <v>33.933228636494562</v>
      </c>
      <c r="E62" s="102">
        <v>21.14267643348888</v>
      </c>
      <c r="H62" s="102">
        <v>219.59291834064834</v>
      </c>
      <c r="I62" s="102">
        <v>39.777354735048135</v>
      </c>
      <c r="J62" s="102">
        <v>28.368114479856956</v>
      </c>
      <c r="M62" s="202">
        <f t="shared" si="15"/>
        <v>40.414358773442586</v>
      </c>
      <c r="N62" s="202">
        <f t="shared" si="16"/>
        <v>5.8441260985535735</v>
      </c>
      <c r="O62" s="202">
        <f t="shared" si="17"/>
        <v>7.2254380463680761</v>
      </c>
      <c r="S62" s="202">
        <f t="shared" si="13"/>
        <v>42.891726063516053</v>
      </c>
      <c r="T62" s="202">
        <f t="shared" si="14"/>
        <v>10.592196854848183</v>
      </c>
    </row>
    <row r="63" spans="1:42" x14ac:dyDescent="0.25">
      <c r="A63" s="5" t="s">
        <v>137</v>
      </c>
      <c r="B63" s="5" t="s">
        <v>137</v>
      </c>
      <c r="C63" s="102">
        <v>491.80994323727407</v>
      </c>
      <c r="D63" s="102">
        <v>106.51225269964247</v>
      </c>
      <c r="E63" s="102">
        <v>24.700965025042578</v>
      </c>
      <c r="H63" s="102">
        <v>683.73200488823977</v>
      </c>
      <c r="I63" s="102">
        <v>126.98362741504621</v>
      </c>
      <c r="J63" s="102">
        <v>34.834522254882046</v>
      </c>
      <c r="M63" s="202">
        <f t="shared" si="15"/>
        <v>191.9220616509657</v>
      </c>
      <c r="N63" s="202">
        <f t="shared" si="16"/>
        <v>20.471374715403741</v>
      </c>
      <c r="O63" s="202">
        <f t="shared" si="17"/>
        <v>10.133557229839468</v>
      </c>
      <c r="S63" s="202">
        <f t="shared" si="13"/>
        <v>200.60002534434497</v>
      </c>
      <c r="T63" s="202">
        <f t="shared" si="14"/>
        <v>21.92696825186394</v>
      </c>
    </row>
    <row r="64" spans="1:42" x14ac:dyDescent="0.25">
      <c r="A64" s="5" t="s">
        <v>138</v>
      </c>
      <c r="B64" s="5" t="s">
        <v>138</v>
      </c>
      <c r="C64" s="102">
        <v>549.70606842615894</v>
      </c>
      <c r="D64" s="102">
        <v>46.564438928035869</v>
      </c>
      <c r="E64" s="102">
        <v>3.1653700041268191</v>
      </c>
      <c r="H64" s="102">
        <v>707.39780640288473</v>
      </c>
      <c r="I64" s="102">
        <v>53.96861599792495</v>
      </c>
      <c r="J64" s="102">
        <v>4.0458432304807213</v>
      </c>
      <c r="M64" s="202">
        <f t="shared" si="15"/>
        <v>157.69173797672579</v>
      </c>
      <c r="N64" s="202">
        <f t="shared" si="16"/>
        <v>7.4041770698890801</v>
      </c>
      <c r="O64" s="202">
        <f t="shared" si="17"/>
        <v>0.88047322635390213</v>
      </c>
      <c r="S64" s="202">
        <f t="shared" si="13"/>
        <v>160.83042214840975</v>
      </c>
      <c r="T64" s="202">
        <f t="shared" si="14"/>
        <v>5.1459661245590098</v>
      </c>
    </row>
    <row r="65" spans="1:42" x14ac:dyDescent="0.25">
      <c r="A65" s="5" t="s">
        <v>139</v>
      </c>
      <c r="B65" s="5" t="s">
        <v>139</v>
      </c>
      <c r="C65" s="102">
        <v>200.2917255346384</v>
      </c>
      <c r="D65" s="102">
        <v>16.858212110511452</v>
      </c>
      <c r="E65" s="102">
        <v>1.602682452946343</v>
      </c>
      <c r="H65" s="102">
        <v>253.56067763507428</v>
      </c>
      <c r="I65" s="102">
        <v>19.554939019385845</v>
      </c>
      <c r="J65" s="102">
        <v>2.1463026572752129</v>
      </c>
      <c r="M65" s="202">
        <f t="shared" si="15"/>
        <v>53.268952100435882</v>
      </c>
      <c r="N65" s="202">
        <f t="shared" si="16"/>
        <v>2.6967269088743926</v>
      </c>
      <c r="O65" s="202">
        <f t="shared" si="17"/>
        <v>0.54362020432886982</v>
      </c>
      <c r="S65" s="202">
        <f t="shared" si="13"/>
        <v>54.412114126997878</v>
      </c>
      <c r="T65" s="202">
        <f t="shared" si="14"/>
        <v>2.097185086641268</v>
      </c>
    </row>
    <row r="66" spans="1:42" s="5" customFormat="1" ht="15.75" thickBot="1" x14ac:dyDescent="0.3">
      <c r="AL66"/>
      <c r="AP66"/>
    </row>
    <row r="67" spans="1:42" x14ac:dyDescent="0.25">
      <c r="Q67" s="195"/>
      <c r="R67" s="196"/>
      <c r="S67" s="194" t="s">
        <v>299</v>
      </c>
      <c r="T67" s="5" t="s">
        <v>300</v>
      </c>
    </row>
    <row r="68" spans="1:42" x14ac:dyDescent="0.25">
      <c r="A68" t="s">
        <v>148</v>
      </c>
      <c r="B68">
        <v>1</v>
      </c>
      <c r="C68" s="202">
        <f t="shared" ref="C68:E69" si="18">C56</f>
        <v>39.193678818570511</v>
      </c>
      <c r="D68" s="202">
        <f t="shared" si="18"/>
        <v>71.194522793151876</v>
      </c>
      <c r="E68" s="202">
        <f t="shared" si="18"/>
        <v>115.11982595965286</v>
      </c>
      <c r="H68" s="202">
        <f t="shared" ref="H68:J69" si="19">H56</f>
        <v>47.687203556114433</v>
      </c>
      <c r="I68" s="202">
        <f t="shared" si="19"/>
        <v>77.246613974244994</v>
      </c>
      <c r="J68" s="202">
        <f t="shared" si="19"/>
        <v>142.5211215411282</v>
      </c>
      <c r="K68" s="1"/>
      <c r="L68" s="1"/>
      <c r="M68" s="202">
        <f t="shared" ref="M68:O69" si="20">M56</f>
        <v>8.4935247375439218</v>
      </c>
      <c r="N68" s="202">
        <f t="shared" si="20"/>
        <v>6.0520911810931182</v>
      </c>
      <c r="O68" s="202">
        <f t="shared" si="20"/>
        <v>27.401295581475338</v>
      </c>
      <c r="Q68" s="197" t="s">
        <v>148</v>
      </c>
      <c r="R68" s="200" t="s">
        <v>293</v>
      </c>
      <c r="S68" s="218">
        <f>IF($X$58=1,0,W68/(1-$X$61))</f>
        <v>11.499958331550937</v>
      </c>
      <c r="T68" s="202">
        <f>IF($X$58=1,0,X68/(1-$X$61))</f>
        <v>32.119316152271182</v>
      </c>
      <c r="U68" s="202">
        <f>S68+T68</f>
        <v>43.619274483822117</v>
      </c>
      <c r="W68" s="204">
        <f>IF('AREA PROFILE'!$M$85&lt;$AA$58,0,S56)</f>
        <v>11.059049929119274</v>
      </c>
      <c r="X68" s="204">
        <f>IF('AREA PROFILE'!$M$85&lt;$AA$58,0,T56)</f>
        <v>30.887861570993103</v>
      </c>
      <c r="AA68" s="202">
        <f>S56/(1-$X$61)</f>
        <v>11.499958331550937</v>
      </c>
      <c r="AB68" s="202">
        <f>T56/(1-$X$61)</f>
        <v>32.119316152271182</v>
      </c>
      <c r="AC68" s="202">
        <f>SUM(AA68:AB68)</f>
        <v>43.619274483822117</v>
      </c>
      <c r="AF68" s="202">
        <f>IF($X$58=1,0,IF(W68&lt;0,0,(SUM($W$68:$W$73)*W68/SUMIFS($W$68:$W$73,$W$68:$W$73,"&gt;0"))/(1-$X$61)))</f>
        <v>11.499958331550937</v>
      </c>
      <c r="AG68" s="202">
        <f>IF($X$58=1,0,IF(X68&lt;0,0,(SUM($X$68:$X$73)*X68/SUMIFS($X$68:$X$73,$X$68:$X$73,"&gt;0"))/(1-$X$61)))</f>
        <v>32.119316152271182</v>
      </c>
    </row>
    <row r="69" spans="1:42" x14ac:dyDescent="0.25">
      <c r="B69">
        <v>2</v>
      </c>
      <c r="C69" s="202">
        <f t="shared" si="18"/>
        <v>75.969492802827446</v>
      </c>
      <c r="D69" s="202">
        <f t="shared" si="18"/>
        <v>90.885717723069135</v>
      </c>
      <c r="E69" s="202">
        <f t="shared" si="18"/>
        <v>144.56148698456377</v>
      </c>
      <c r="H69" s="202">
        <f t="shared" si="19"/>
        <v>93.568221337399123</v>
      </c>
      <c r="I69" s="202">
        <f t="shared" si="19"/>
        <v>101.25977723427609</v>
      </c>
      <c r="J69" s="202">
        <f t="shared" si="19"/>
        <v>190.69391788118662</v>
      </c>
      <c r="K69" s="1"/>
      <c r="L69" s="1"/>
      <c r="M69" s="202">
        <f t="shared" si="20"/>
        <v>17.598728534571677</v>
      </c>
      <c r="N69" s="202">
        <f t="shared" si="20"/>
        <v>10.374059511206951</v>
      </c>
      <c r="O69" s="202">
        <f t="shared" si="20"/>
        <v>46.13243089662285</v>
      </c>
      <c r="Q69" s="197"/>
      <c r="R69" s="200" t="s">
        <v>298</v>
      </c>
      <c r="S69" s="218">
        <f t="shared" ref="S69:T73" si="21">IF($X$58=1,0,W69/(1-$X$61))</f>
        <v>22.873330841649604</v>
      </c>
      <c r="T69" s="202">
        <f t="shared" si="21"/>
        <v>54.186356513966189</v>
      </c>
      <c r="U69" s="202">
        <f t="shared" ref="U69:U73" si="22">S69+T69</f>
        <v>77.059687355615793</v>
      </c>
      <c r="W69" s="204">
        <f>IF('AREA PROFILE'!$M$85&lt;$AA$58,0,S57)</f>
        <v>21.996367337180757</v>
      </c>
      <c r="X69" s="204">
        <f>IF('AREA PROFILE'!$M$85&lt;$AA$58,0,T57)</f>
        <v>52.108851605220721</v>
      </c>
      <c r="AA69" s="202">
        <f>(S57+S58+S60)/(1-$X$61)</f>
        <v>112.96831537258414</v>
      </c>
      <c r="AB69" s="202">
        <f>(T57+T58+T60)/(1-$X$61)</f>
        <v>199.44712354036506</v>
      </c>
      <c r="AC69" s="202">
        <f>SUM(AA69:AB69)</f>
        <v>312.41543891294918</v>
      </c>
      <c r="AF69" s="202">
        <f t="shared" ref="AF69:AF73" si="23">IF($X$58=1,0,IF(W69&lt;0,0,(SUM($W$68:$W$73)*W69/SUMIFS($W$68:$W$73,$W$68:$W$73,"&gt;0"))/(1-$X$61)))</f>
        <v>22.873330841649604</v>
      </c>
      <c r="AG69" s="202">
        <f t="shared" ref="AG69:AG73" si="24">IF($X$58=1,0,IF(X69&lt;0,0,(SUM($X$68:$X$73)*X69/SUMIFS($X$68:$X$73,$X$68:$X$73,"&gt;0"))/(1-$X$61)))</f>
        <v>54.186356513966189</v>
      </c>
    </row>
    <row r="70" spans="1:42" x14ac:dyDescent="0.25">
      <c r="A70" t="s">
        <v>291</v>
      </c>
      <c r="B70">
        <v>2</v>
      </c>
      <c r="C70" s="202">
        <f>C58+C60</f>
        <v>356.79423704038527</v>
      </c>
      <c r="D70" s="202">
        <f>D58+D60</f>
        <v>192.54098230182603</v>
      </c>
      <c r="E70" s="202">
        <f>E58+E60</f>
        <v>285.2256323216302</v>
      </c>
      <c r="H70" s="202">
        <f>H58+H60</f>
        <v>428.50074489283577</v>
      </c>
      <c r="I70" s="202">
        <f>I58+I60</f>
        <v>227.77094303836424</v>
      </c>
      <c r="J70" s="202">
        <f>J58+J60</f>
        <v>404.62137577526676</v>
      </c>
      <c r="K70" s="1"/>
      <c r="L70" s="1"/>
      <c r="M70" s="202">
        <f>M58+M60</f>
        <v>71.706507852450471</v>
      </c>
      <c r="N70" s="202">
        <f>N58+N60</f>
        <v>35.229960736538203</v>
      </c>
      <c r="O70" s="202">
        <f>O58+O60</f>
        <v>119.39574345363658</v>
      </c>
      <c r="Q70" s="197" t="s">
        <v>291</v>
      </c>
      <c r="R70" s="200" t="s">
        <v>294</v>
      </c>
      <c r="S70" s="218">
        <f t="shared" si="21"/>
        <v>90.094984530934539</v>
      </c>
      <c r="T70" s="202">
        <f t="shared" si="21"/>
        <v>145.2607670263989</v>
      </c>
      <c r="U70" s="202">
        <f t="shared" si="22"/>
        <v>235.35575155733343</v>
      </c>
      <c r="W70" s="204">
        <f>IF('AREA PROFILE'!$M$85&lt;$AA$58,0,S58+S60)</f>
        <v>86.640742824018503</v>
      </c>
      <c r="X70" s="204">
        <f>IF('AREA PROFILE'!$M$85&lt;$AA$58,0,T58+T60)</f>
        <v>139.69146921860676</v>
      </c>
      <c r="AA70" s="202">
        <f>(S59+S61+S63)/(1-$X$61)</f>
        <v>454.66932599970255</v>
      </c>
      <c r="AB70" s="202">
        <f>(T59+T61+T63)/(1-$X$61)</f>
        <v>192.58839186358912</v>
      </c>
      <c r="AC70" s="202">
        <f>SUM(AA70:AB70)</f>
        <v>647.25771786329165</v>
      </c>
      <c r="AF70" s="202">
        <f t="shared" si="23"/>
        <v>90.094984530934539</v>
      </c>
      <c r="AG70" s="202">
        <f t="shared" si="24"/>
        <v>145.2607670263989</v>
      </c>
    </row>
    <row r="71" spans="1:42" x14ac:dyDescent="0.25">
      <c r="B71">
        <v>3</v>
      </c>
      <c r="C71" s="202">
        <f>C59+C61+C63</f>
        <v>1370.8699548296013</v>
      </c>
      <c r="D71" s="202">
        <f>D59+D61+D63</f>
        <v>358.39492771623566</v>
      </c>
      <c r="E71" s="202">
        <f>E59+E61+E63</f>
        <v>378.67363631505464</v>
      </c>
      <c r="H71" s="202">
        <f>H59+H61+H63</f>
        <v>1775.3300677358552</v>
      </c>
      <c r="I71" s="202">
        <f>I59+I61+I63</f>
        <v>435.71654204231726</v>
      </c>
      <c r="J71" s="202">
        <f>J59+J61+J63</f>
        <v>519.33376604313185</v>
      </c>
      <c r="K71" s="1"/>
      <c r="L71" s="1"/>
      <c r="M71" s="202">
        <f>M59+M61+M63</f>
        <v>404.4601129062541</v>
      </c>
      <c r="N71" s="202">
        <f>N59+N61+N63</f>
        <v>77.321614326081644</v>
      </c>
      <c r="O71" s="202">
        <f>O59+O61+O63</f>
        <v>140.66012972807727</v>
      </c>
      <c r="Q71" s="197"/>
      <c r="R71" s="200" t="s">
        <v>295</v>
      </c>
      <c r="S71" s="218">
        <f t="shared" si="21"/>
        <v>454.66932599970255</v>
      </c>
      <c r="T71" s="202">
        <f t="shared" si="21"/>
        <v>192.58839186358912</v>
      </c>
      <c r="U71" s="202">
        <f t="shared" si="22"/>
        <v>647.25771786329165</v>
      </c>
      <c r="W71" s="204">
        <f>IF('AREA PROFILE'!$M$85&lt;$AA$58,0,S59+S61+S63)</f>
        <v>437.23730404087394</v>
      </c>
      <c r="X71" s="204">
        <f>IF('AREA PROFILE'!$M$85&lt;$AA$58,0,T59+T61+T63)</f>
        <v>185.20455291953911</v>
      </c>
      <c r="AA71" s="202">
        <f>(S62+S64+S65)/(1-$X$61)</f>
        <v>268.42570382351738</v>
      </c>
      <c r="AB71" s="202">
        <f>(T62+T64+T65)/(1-$X$61)</f>
        <v>18.546417721490403</v>
      </c>
      <c r="AC71" s="202">
        <f>SUM(AA71:AB71)</f>
        <v>286.97212154500778</v>
      </c>
      <c r="AF71" s="202">
        <f t="shared" si="23"/>
        <v>454.66932599970255</v>
      </c>
      <c r="AG71" s="202">
        <f t="shared" si="24"/>
        <v>192.58839186358912</v>
      </c>
    </row>
    <row r="72" spans="1:42" x14ac:dyDescent="0.25">
      <c r="B72">
        <v>4</v>
      </c>
      <c r="C72" s="202">
        <f>C62+C64</f>
        <v>728.88462799336469</v>
      </c>
      <c r="D72" s="202">
        <f>D62+D64</f>
        <v>80.497667564530431</v>
      </c>
      <c r="E72" s="202">
        <f>E62+E64</f>
        <v>24.308046437615701</v>
      </c>
      <c r="H72" s="202">
        <f>H62+H64</f>
        <v>926.99072474353306</v>
      </c>
      <c r="I72" s="202">
        <f>I62+I64</f>
        <v>93.745970732973092</v>
      </c>
      <c r="J72" s="202">
        <f>J62+J64</f>
        <v>32.413957710337677</v>
      </c>
      <c r="K72" s="1"/>
      <c r="L72" s="1"/>
      <c r="M72" s="202">
        <f>M62+M64</f>
        <v>198.10609675016838</v>
      </c>
      <c r="N72" s="202">
        <f>N62+N64</f>
        <v>13.248303168442654</v>
      </c>
      <c r="O72" s="202">
        <f>O62+O64</f>
        <v>8.1059112727219791</v>
      </c>
      <c r="Q72" s="197"/>
      <c r="R72" s="200" t="s">
        <v>296</v>
      </c>
      <c r="S72" s="218">
        <f t="shared" si="21"/>
        <v>211.84425702631472</v>
      </c>
      <c r="T72" s="202">
        <f t="shared" si="21"/>
        <v>16.365620884103731</v>
      </c>
      <c r="U72" s="202">
        <f t="shared" si="22"/>
        <v>228.20987791041844</v>
      </c>
      <c r="W72" s="204">
        <f>IF('AREA PROFILE'!$M$85&lt;$AA$58,0,S62+S64)</f>
        <v>203.7221482119258</v>
      </c>
      <c r="X72" s="204">
        <f>IF('AREA PROFILE'!$M$85&lt;$AA$58,0,T62+T64)</f>
        <v>15.738162979407193</v>
      </c>
      <c r="AF72" s="202">
        <f t="shared" si="23"/>
        <v>211.84425702631469</v>
      </c>
      <c r="AG72" s="202">
        <f t="shared" si="24"/>
        <v>16.365620884103731</v>
      </c>
    </row>
    <row r="73" spans="1:42" ht="15.75" thickBot="1" x14ac:dyDescent="0.3">
      <c r="B73" t="s">
        <v>292</v>
      </c>
      <c r="C73" s="202">
        <f>C65</f>
        <v>200.2917255346384</v>
      </c>
      <c r="D73" s="202">
        <f>D65</f>
        <v>16.858212110511452</v>
      </c>
      <c r="E73" s="202">
        <f>E65</f>
        <v>1.602682452946343</v>
      </c>
      <c r="H73" s="202">
        <f>H65</f>
        <v>253.56067763507428</v>
      </c>
      <c r="I73" s="202">
        <f>I65</f>
        <v>19.554939019385845</v>
      </c>
      <c r="J73" s="202">
        <f>J65</f>
        <v>2.1463026572752129</v>
      </c>
      <c r="K73" s="1"/>
      <c r="L73" s="1"/>
      <c r="M73" s="202">
        <f>M65</f>
        <v>53.268952100435882</v>
      </c>
      <c r="N73" s="202">
        <f>N65</f>
        <v>2.6967269088743926</v>
      </c>
      <c r="O73" s="202">
        <f>O65</f>
        <v>0.54362020432886982</v>
      </c>
      <c r="Q73" s="199"/>
      <c r="R73" s="198" t="s">
        <v>297</v>
      </c>
      <c r="S73" s="219">
        <f t="shared" si="21"/>
        <v>56.581446797202631</v>
      </c>
      <c r="T73" s="202">
        <f t="shared" si="21"/>
        <v>2.1807968373866733</v>
      </c>
      <c r="U73" s="202">
        <f t="shared" si="22"/>
        <v>58.762243634589304</v>
      </c>
      <c r="W73" s="204">
        <f>IF('AREA PROFILE'!$M$85&lt;$AA$58,0,S65)</f>
        <v>54.412114126997878</v>
      </c>
      <c r="X73" s="204">
        <f>IF('AREA PROFILE'!$M$85&lt;$AA$58,0,T65)</f>
        <v>2.097185086641268</v>
      </c>
      <c r="AF73" s="202">
        <f t="shared" si="23"/>
        <v>56.581446797202631</v>
      </c>
      <c r="AG73" s="202">
        <f t="shared" si="24"/>
        <v>2.1807968373866733</v>
      </c>
    </row>
    <row r="74" spans="1:42" s="5" customFormat="1" x14ac:dyDescent="0.25">
      <c r="S74" s="202">
        <f>SUM(S68:S73)</f>
        <v>847.56330352735495</v>
      </c>
      <c r="T74" s="202">
        <f>SUM(T68:T73)</f>
        <v>442.70124927771582</v>
      </c>
      <c r="U74" s="202">
        <f>SUM(U68:U73)</f>
        <v>1290.2645528050709</v>
      </c>
      <c r="AF74" s="202">
        <f>SUM(AF68:AF73)</f>
        <v>847.56330352735495</v>
      </c>
      <c r="AG74" s="202">
        <f>SUM(AG68:AG73)</f>
        <v>442.70124927771582</v>
      </c>
      <c r="AL74"/>
      <c r="AP74"/>
    </row>
    <row r="75" spans="1:42" x14ac:dyDescent="0.25">
      <c r="S75" s="100"/>
      <c r="T75" s="100"/>
    </row>
    <row r="76" spans="1:42" x14ac:dyDescent="0.25">
      <c r="S76" s="5" t="s">
        <v>299</v>
      </c>
      <c r="T76" s="5" t="s">
        <v>300</v>
      </c>
    </row>
    <row r="77" spans="1:42" x14ac:dyDescent="0.25">
      <c r="A77" s="5" t="s">
        <v>148</v>
      </c>
      <c r="B77" s="5" t="s">
        <v>293</v>
      </c>
      <c r="C77" s="202">
        <f t="shared" ref="C77:C82" si="25">C68+(D68*$E$38/$E$33)</f>
        <v>69.373551570425946</v>
      </c>
      <c r="D77" s="202">
        <f t="shared" ref="D77:D82" si="26">SUM(C68:E68)-C77</f>
        <v>156.13447600094929</v>
      </c>
      <c r="R77" t="s">
        <v>301</v>
      </c>
      <c r="S77" s="208">
        <f>SUMIFS(S68:S73,S68:S73,"&gt;0")/SUMIFS(S68:T73,S68:T73,"&gt;0")</f>
        <v>0.65689110166184828</v>
      </c>
      <c r="T77" s="208">
        <f>SUMIFS(T68:T73,T68:T73,"&gt;0")/SUMIFS(S68:T73,S68:T73,"&gt;0")</f>
        <v>0.34310889833815172</v>
      </c>
      <c r="W77" s="202">
        <f>SUMIFS(S68:S73,S68:S73,"&gt;0")/SUMIFS(S68:T73,S68:T73,"&gt;0")</f>
        <v>0.65689110166184828</v>
      </c>
      <c r="X77" s="202">
        <f>SUMIFS(T68:T73,T68:T73,"&gt;0")/SUMIFS(S68:T73,S68:T73,"&gt;0")</f>
        <v>0.34310889833815172</v>
      </c>
    </row>
    <row r="78" spans="1:42" x14ac:dyDescent="0.25">
      <c r="A78" s="5"/>
      <c r="B78" s="5" t="s">
        <v>298</v>
      </c>
      <c r="C78" s="202">
        <f t="shared" si="25"/>
        <v>114.49660539844859</v>
      </c>
      <c r="D78" s="202">
        <f t="shared" si="26"/>
        <v>196.92009211201179</v>
      </c>
      <c r="Q78" s="5" t="s">
        <v>148</v>
      </c>
      <c r="R78" s="5" t="s">
        <v>293</v>
      </c>
      <c r="S78" s="208">
        <f t="shared" ref="S78:S83" si="27">IF(S68&lt;0,0,IF(T68&lt;0,1,S68/SUM($S68:$T68)))</f>
        <v>0.26364396170358445</v>
      </c>
      <c r="T78" s="208">
        <f>IF(T68&lt;0,0,IF(S68&lt;0,1,T68/SUM($S68:$T68)))</f>
        <v>0.7363560382964156</v>
      </c>
      <c r="AC78" t="s">
        <v>289</v>
      </c>
      <c r="AD78" t="s">
        <v>566</v>
      </c>
      <c r="AE78" t="s">
        <v>464</v>
      </c>
      <c r="AF78" t="s">
        <v>567</v>
      </c>
    </row>
    <row r="79" spans="1:42" x14ac:dyDescent="0.25">
      <c r="A79" s="5" t="s">
        <v>291</v>
      </c>
      <c r="B79" s="5" t="s">
        <v>294</v>
      </c>
      <c r="C79" s="202">
        <f t="shared" si="25"/>
        <v>438.41375097784362</v>
      </c>
      <c r="D79" s="202">
        <f t="shared" si="26"/>
        <v>396.14710068599788</v>
      </c>
      <c r="Q79" s="5"/>
      <c r="R79" s="5" t="s">
        <v>298</v>
      </c>
      <c r="S79" s="208">
        <f t="shared" si="27"/>
        <v>0.29682615679575153</v>
      </c>
      <c r="T79" s="208">
        <f t="shared" ref="T79:T83" si="28">IF(T69&lt;0,0,IF(S69&lt;0,1,T69/SUM($S69:$T69)))</f>
        <v>0.70317384320424847</v>
      </c>
      <c r="AA79" t="s">
        <v>149</v>
      </c>
      <c r="AB79" t="s">
        <v>149</v>
      </c>
      <c r="AC79">
        <f>INDEX('SUB AREA VALUES'!$F$1011:$AF$1033,MATCH(AC$78&amp;$AA79,'SUB AREA VALUES'!$C$1011:$C$1033,0),MATCH($A$1,'SUB AREA VALUES'!$F$1009:$AF$1009,0))</f>
        <v>0</v>
      </c>
      <c r="AD79" s="222">
        <f>INDEX('SUB AREA VALUES'!$F$1011:$AF$1033,MATCH(AD$78&amp;$AA79,'SUB AREA VALUES'!$C$1011:$C$1033,0),MATCH($A$1,'SUB AREA VALUES'!$F$1009:$AF$1009,0))</f>
        <v>23.2348</v>
      </c>
      <c r="AE79" s="222">
        <f>INDEX('SUB AREA VALUES'!$F$1011:$AF$1033,MATCH(AE$78&amp;$AA79,'SUB AREA VALUES'!$C$1011:$C$1033,0),MATCH($A$1,'SUB AREA VALUES'!$F$1009:$AF$1009,0))</f>
        <v>20.354199999999999</v>
      </c>
      <c r="AF79" s="222">
        <f>INDEX('SUB AREA VALUES'!$F$1011:$AF$1033,MATCH(AF$78&amp;$AA79,'SUB AREA VALUES'!$C$1011:$C$1033,0),MATCH($A$1,'SUB AREA VALUES'!$F$1009:$AF$1009,0))</f>
        <v>2.8805999999999998</v>
      </c>
    </row>
    <row r="80" spans="1:42" x14ac:dyDescent="0.25">
      <c r="A80" s="5"/>
      <c r="B80" s="5" t="s">
        <v>295</v>
      </c>
      <c r="C80" s="202">
        <f t="shared" si="25"/>
        <v>1522.7961548943458</v>
      </c>
      <c r="D80" s="202">
        <f t="shared" si="26"/>
        <v>585.14236396654542</v>
      </c>
      <c r="Q80" s="5" t="s">
        <v>291</v>
      </c>
      <c r="R80" s="5" t="s">
        <v>294</v>
      </c>
      <c r="S80" s="208">
        <f t="shared" si="27"/>
        <v>0.38280341115431421</v>
      </c>
      <c r="T80" s="208">
        <f t="shared" si="28"/>
        <v>0.61719658884568573</v>
      </c>
      <c r="AA80" t="s">
        <v>182</v>
      </c>
      <c r="AB80" t="s">
        <v>182</v>
      </c>
      <c r="AC80" s="222">
        <f>INDEX('SUB AREA VALUES'!$F$1011:$AF$1033,MATCH(AC$78&amp;$AA80,'SUB AREA VALUES'!$C$1011:$C$1033,0),MATCH($A$1,'SUB AREA VALUES'!$F$1009:$AF$1009,0))</f>
        <v>64.877553209065326</v>
      </c>
      <c r="AD80" s="222">
        <f>INDEX('SUB AREA VALUES'!$F$1011:$AF$1033,MATCH(AD$78&amp;$AA80,'SUB AREA VALUES'!$C$1011:$C$1033,0),MATCH($A$1,'SUB AREA VALUES'!$F$1009:$AF$1009,0))</f>
        <v>44.366</v>
      </c>
      <c r="AE80" s="222">
        <f>INDEX('SUB AREA VALUES'!$F$1011:$AF$1033,MATCH(AE$78&amp;$AA80,'SUB AREA VALUES'!$C$1011:$C$1033,0),MATCH($A$1,'SUB AREA VALUES'!$F$1009:$AF$1009,0))</f>
        <v>34.7393</v>
      </c>
      <c r="AF80" s="222">
        <f>INDEX('SUB AREA VALUES'!$F$1011:$AF$1033,MATCH(AF$78&amp;$AA80,'SUB AREA VALUES'!$C$1011:$C$1033,0),MATCH($A$1,'SUB AREA VALUES'!$F$1009:$AF$1009,0))</f>
        <v>9.6266999999999996</v>
      </c>
    </row>
    <row r="81" spans="1:32" x14ac:dyDescent="0.25">
      <c r="A81" s="5"/>
      <c r="B81" s="5" t="s">
        <v>296</v>
      </c>
      <c r="C81" s="202">
        <f t="shared" si="25"/>
        <v>763.00817104985902</v>
      </c>
      <c r="D81" s="202">
        <f t="shared" si="26"/>
        <v>70.682170945651819</v>
      </c>
      <c r="Q81" s="5"/>
      <c r="R81" s="5" t="s">
        <v>295</v>
      </c>
      <c r="S81" s="208">
        <f t="shared" si="27"/>
        <v>0.70245485445989542</v>
      </c>
      <c r="T81" s="208">
        <f t="shared" si="28"/>
        <v>0.29754514554010469</v>
      </c>
      <c r="AA81" t="s">
        <v>146</v>
      </c>
      <c r="AB81" t="s">
        <v>146</v>
      </c>
      <c r="AC81" s="222">
        <f>INDEX('SUB AREA VALUES'!$F$1011:$AF$1033,MATCH(AC$78&amp;$AA81,'SUB AREA VALUES'!$C$1011:$C$1033,0),MATCH($A$1,'SUB AREA VALUES'!$F$1009:$AF$1009,0))</f>
        <v>179.2198437232083</v>
      </c>
      <c r="AD81" s="222">
        <f>INDEX('SUB AREA VALUES'!$F$1011:$AF$1033,MATCH(AD$78&amp;$AA81,'SUB AREA VALUES'!$C$1011:$C$1033,0),MATCH($A$1,'SUB AREA VALUES'!$F$1009:$AF$1009,0))</f>
        <v>31.0928</v>
      </c>
      <c r="AE81" s="222">
        <f>INDEX('SUB AREA VALUES'!$F$1011:$AF$1033,MATCH(AE$78&amp;$AA81,'SUB AREA VALUES'!$C$1011:$C$1033,0),MATCH($A$1,'SUB AREA VALUES'!$F$1009:$AF$1009,0))</f>
        <v>22.839700000000001</v>
      </c>
      <c r="AF81" s="222">
        <f>INDEX('SUB AREA VALUES'!$F$1011:$AF$1033,MATCH(AF$78&amp;$AA81,'SUB AREA VALUES'!$C$1011:$C$1033,0),MATCH($A$1,'SUB AREA VALUES'!$F$1009:$AF$1009,0))</f>
        <v>8.2530999999999999</v>
      </c>
    </row>
    <row r="82" spans="1:32" x14ac:dyDescent="0.25">
      <c r="A82" s="5"/>
      <c r="B82" s="5" t="s">
        <v>297</v>
      </c>
      <c r="C82" s="202">
        <f t="shared" si="25"/>
        <v>207.43804348661382</v>
      </c>
      <c r="D82" s="202">
        <f t="shared" si="26"/>
        <v>11.31457661148238</v>
      </c>
      <c r="Q82" s="5"/>
      <c r="R82" s="5" t="s">
        <v>296</v>
      </c>
      <c r="S82" s="208">
        <f t="shared" si="27"/>
        <v>0.92828697410491634</v>
      </c>
      <c r="T82" s="208">
        <f t="shared" si="28"/>
        <v>7.1713025895083715E-2</v>
      </c>
      <c r="AA82" t="s">
        <v>147</v>
      </c>
      <c r="AB82" t="s">
        <v>147</v>
      </c>
      <c r="AC82" s="222">
        <f>INDEX('SUB AREA VALUES'!$F$1011:$AF$1033,MATCH(AC$78&amp;$AA82,'SUB AREA VALUES'!$C$1011:$C$1033,0),MATCH($A$1,'SUB AREA VALUES'!$F$1009:$AF$1009,0))</f>
        <v>131.00162293368052</v>
      </c>
      <c r="AD82" s="222">
        <f>INDEX('SUB AREA VALUES'!$F$1011:$AF$1033,MATCH(AD$78&amp;$AA82,'SUB AREA VALUES'!$C$1011:$C$1033,0),MATCH($A$1,'SUB AREA VALUES'!$F$1009:$AF$1009,0))</f>
        <v>11.5625</v>
      </c>
      <c r="AE82" s="222">
        <f>INDEX('SUB AREA VALUES'!$F$1011:$AF$1033,MATCH(AE$78&amp;$AA82,'SUB AREA VALUES'!$C$1011:$C$1033,0),MATCH($A$1,'SUB AREA VALUES'!$F$1009:$AF$1009,0))</f>
        <v>8.3213000000000008</v>
      </c>
      <c r="AF82" s="222">
        <f>INDEX('SUB AREA VALUES'!$F$1011:$AF$1033,MATCH(AF$78&amp;$AA82,'SUB AREA VALUES'!$C$1011:$C$1033,0),MATCH($A$1,'SUB AREA VALUES'!$F$1009:$AF$1009,0))</f>
        <v>3.2412000000000001</v>
      </c>
    </row>
    <row r="83" spans="1:32" x14ac:dyDescent="0.25">
      <c r="Q83" s="5"/>
      <c r="R83" s="5" t="s">
        <v>297</v>
      </c>
      <c r="S83" s="208">
        <f t="shared" si="27"/>
        <v>0.96288778810169551</v>
      </c>
      <c r="T83" s="208">
        <f t="shared" si="28"/>
        <v>3.7112211898304506E-2</v>
      </c>
      <c r="AB83" t="s">
        <v>19</v>
      </c>
      <c r="AC83">
        <f>SUM(AC79:AC82)</f>
        <v>375.09901986595412</v>
      </c>
      <c r="AD83" s="222">
        <f>SUM(AD79:AD82)</f>
        <v>110.25609999999999</v>
      </c>
      <c r="AE83" s="222">
        <f>SUM(AE79:AE82)</f>
        <v>86.254500000000007</v>
      </c>
      <c r="AF83" s="222">
        <f>SUM(AF79:AF82)</f>
        <v>24.001599999999996</v>
      </c>
    </row>
    <row r="86" spans="1:32" x14ac:dyDescent="0.25">
      <c r="Q86" s="5" t="s">
        <v>148</v>
      </c>
      <c r="R86" s="5" t="s">
        <v>293</v>
      </c>
      <c r="S86" s="202">
        <f>IFERROR(S68/SUM($S$68:$S$73),0)</f>
        <v>1.3568258894280665E-2</v>
      </c>
      <c r="T86" s="202">
        <f>IFERROR(T68/SUM($T$68:$T$73),0)</f>
        <v>7.2553028040185305E-2</v>
      </c>
      <c r="V86" s="202">
        <f>IFERROR(SUM(S68:T68)/SUM($S$68:$T$73),0)</f>
        <v>3.380645805466221E-2</v>
      </c>
    </row>
    <row r="87" spans="1:32" x14ac:dyDescent="0.25">
      <c r="Q87" s="5"/>
      <c r="R87" s="5" t="s">
        <v>298</v>
      </c>
      <c r="S87" s="202">
        <f t="shared" ref="S87:S91" si="29">IFERROR(S69/SUM($S$68:$S$73),0)</f>
        <v>2.6987165143248056E-2</v>
      </c>
      <c r="T87" s="202">
        <f t="shared" ref="T87:T91" si="30">IFERROR(T69/SUM($T$68:$T$73),0)</f>
        <v>0.12239937565654789</v>
      </c>
      <c r="V87" s="202">
        <f t="shared" ref="V87:V91" si="31">IFERROR(SUM(S69:T69)/SUM($S$68:$T$73),0)</f>
        <v>5.9723943580474184E-2</v>
      </c>
    </row>
    <row r="88" spans="1:32" x14ac:dyDescent="0.25">
      <c r="Q88" s="5" t="s">
        <v>291</v>
      </c>
      <c r="R88" s="5" t="s">
        <v>294</v>
      </c>
      <c r="S88" s="202">
        <f t="shared" si="29"/>
        <v>0.10629882647818853</v>
      </c>
      <c r="T88" s="202">
        <f t="shared" si="30"/>
        <v>0.32812368897399191</v>
      </c>
      <c r="V88" s="202">
        <f t="shared" si="31"/>
        <v>0.18240891067313564</v>
      </c>
    </row>
    <row r="89" spans="1:32" x14ac:dyDescent="0.25">
      <c r="Q89" s="5"/>
      <c r="R89" s="5" t="s">
        <v>295</v>
      </c>
      <c r="S89" s="202">
        <f t="shared" si="29"/>
        <v>0.53644291123445054</v>
      </c>
      <c r="T89" s="202">
        <f t="shared" si="30"/>
        <v>0.43503015222524111</v>
      </c>
      <c r="V89" s="202">
        <f t="shared" si="31"/>
        <v>0.50164729121336826</v>
      </c>
    </row>
    <row r="90" spans="1:32" x14ac:dyDescent="0.25">
      <c r="Q90" s="5"/>
      <c r="R90" s="5" t="s">
        <v>296</v>
      </c>
      <c r="S90" s="202">
        <f t="shared" si="29"/>
        <v>0.24994505560194713</v>
      </c>
      <c r="T90" s="202">
        <f t="shared" si="30"/>
        <v>3.6967641069016344E-2</v>
      </c>
      <c r="V90" s="202">
        <f t="shared" si="31"/>
        <v>0.17687060953064537</v>
      </c>
    </row>
    <row r="91" spans="1:32" x14ac:dyDescent="0.25">
      <c r="Q91" s="5"/>
      <c r="R91" s="5" t="s">
        <v>297</v>
      </c>
      <c r="S91" s="202">
        <f t="shared" si="29"/>
        <v>6.6757782647885108E-2</v>
      </c>
      <c r="T91" s="202">
        <f t="shared" si="30"/>
        <v>4.9261140350173567E-3</v>
      </c>
      <c r="V91" s="202">
        <f t="shared" si="31"/>
        <v>4.5542786947714381E-2</v>
      </c>
    </row>
    <row r="92" spans="1:32" x14ac:dyDescent="0.25">
      <c r="T92" s="5"/>
    </row>
    <row r="94" spans="1:32" ht="60" x14ac:dyDescent="0.25">
      <c r="S94" s="5" t="s">
        <v>299</v>
      </c>
      <c r="T94" s="101" t="s">
        <v>576</v>
      </c>
      <c r="U94" s="5" t="s">
        <v>575</v>
      </c>
    </row>
    <row r="95" spans="1:32" x14ac:dyDescent="0.25">
      <c r="Q95" s="5" t="s">
        <v>300</v>
      </c>
      <c r="S95" s="202">
        <f>SUM(AA68:AA71)</f>
        <v>847.56330352735495</v>
      </c>
      <c r="T95" s="102">
        <v>90.283831714620973</v>
      </c>
      <c r="U95" s="102">
        <v>385.6163176757251</v>
      </c>
      <c r="W95" s="202">
        <f>SUM(S95:U95)</f>
        <v>1323.463452917701</v>
      </c>
      <c r="X95" s="202">
        <f>COUNTIFS(T95:U95,"&lt;0")</f>
        <v>0</v>
      </c>
    </row>
    <row r="96" spans="1:32" ht="15.75" thickBot="1" x14ac:dyDescent="0.3">
      <c r="S96" s="202">
        <f>IF(X95=1,W95,S95)</f>
        <v>847.56330352735495</v>
      </c>
      <c r="T96" s="202">
        <f>IF(X95=1,0,T95)</f>
        <v>90.283831714620973</v>
      </c>
      <c r="U96" s="202">
        <f>IF(X95=1,0,U95)</f>
        <v>385.6163176757251</v>
      </c>
    </row>
    <row r="97" spans="17:21" ht="15.75" thickBot="1" x14ac:dyDescent="0.3">
      <c r="S97" s="215">
        <f>AC83</f>
        <v>375.09901986595412</v>
      </c>
      <c r="T97" s="216">
        <f>AF83</f>
        <v>24.001599999999996</v>
      </c>
      <c r="U97" s="217">
        <f>AE83</f>
        <v>86.254500000000007</v>
      </c>
    </row>
    <row r="99" spans="17:21" ht="15.75" thickBot="1" x14ac:dyDescent="0.3">
      <c r="S99" s="5" t="s">
        <v>359</v>
      </c>
      <c r="T99" s="5"/>
    </row>
    <row r="100" spans="17:21" ht="15.75" thickBot="1" x14ac:dyDescent="0.3">
      <c r="Q100" s="195" t="s">
        <v>567</v>
      </c>
      <c r="R100" s="196" t="s">
        <v>293</v>
      </c>
      <c r="S100" s="220">
        <f>AF79</f>
        <v>2.8805999999999998</v>
      </c>
      <c r="T100" s="192"/>
      <c r="U100" s="102">
        <v>4.875960153951052</v>
      </c>
    </row>
    <row r="101" spans="17:21" ht="15.75" thickBot="1" x14ac:dyDescent="0.3">
      <c r="Q101" s="197"/>
      <c r="R101" s="200" t="s">
        <v>294</v>
      </c>
      <c r="S101" s="220">
        <f>AF80</f>
        <v>9.6266999999999996</v>
      </c>
      <c r="U101" s="102">
        <v>39.493787731024668</v>
      </c>
    </row>
    <row r="102" spans="17:21" ht="15.75" thickBot="1" x14ac:dyDescent="0.3">
      <c r="Q102" s="197"/>
      <c r="R102" s="200" t="s">
        <v>295</v>
      </c>
      <c r="S102" s="220">
        <f>AF81</f>
        <v>8.2530999999999999</v>
      </c>
      <c r="U102" s="102">
        <v>41.785872859863211</v>
      </c>
    </row>
    <row r="103" spans="17:21" x14ac:dyDescent="0.25">
      <c r="Q103" s="197"/>
      <c r="R103" s="200" t="s">
        <v>490</v>
      </c>
      <c r="S103" s="220">
        <f>AF82</f>
        <v>3.2412000000000001</v>
      </c>
      <c r="U103" s="102">
        <v>4.1282109697820264</v>
      </c>
    </row>
    <row r="104" spans="17:21" x14ac:dyDescent="0.25">
      <c r="Q104" s="197" t="s">
        <v>464</v>
      </c>
      <c r="R104" s="200" t="s">
        <v>293</v>
      </c>
      <c r="S104" s="221">
        <f>AE79</f>
        <v>20.354199999999999</v>
      </c>
      <c r="U104" s="102">
        <v>28.629768845907929</v>
      </c>
    </row>
    <row r="105" spans="17:21" x14ac:dyDescent="0.25">
      <c r="Q105" s="197"/>
      <c r="R105" s="200" t="s">
        <v>294</v>
      </c>
      <c r="S105" s="221">
        <f>AE80</f>
        <v>34.7393</v>
      </c>
      <c r="U105" s="102">
        <v>170.40030325930999</v>
      </c>
    </row>
    <row r="106" spans="17:21" x14ac:dyDescent="0.25">
      <c r="Q106" s="197"/>
      <c r="R106" s="200" t="s">
        <v>295</v>
      </c>
      <c r="S106" s="221">
        <f>AE81</f>
        <v>22.839700000000001</v>
      </c>
      <c r="U106" s="102">
        <v>168.51535185607969</v>
      </c>
    </row>
    <row r="107" spans="17:21" ht="15.75" thickBot="1" x14ac:dyDescent="0.3">
      <c r="Q107" s="199"/>
      <c r="R107" s="198" t="s">
        <v>490</v>
      </c>
      <c r="S107" s="221">
        <f>AE82</f>
        <v>8.3213000000000008</v>
      </c>
      <c r="U107" s="102">
        <v>18.070893714427459</v>
      </c>
    </row>
  </sheetData>
  <pageMargins left="0.7" right="0.7" top="0.75" bottom="0.75" header="0.3" footer="0.3"/>
  <pageSetup paperSize="9" orientation="portrait" horizont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E127"/>
  <sheetViews>
    <sheetView topLeftCell="D85" workbookViewId="0">
      <selection activeCell="E97" sqref="E97"/>
    </sheetView>
  </sheetViews>
  <sheetFormatPr defaultRowHeight="15" x14ac:dyDescent="0.25"/>
  <cols>
    <col min="3" max="3" width="65.140625" style="159" customWidth="1"/>
    <col min="6" max="6" width="73.7109375" customWidth="1"/>
    <col min="8" max="8" width="45.85546875" style="137" customWidth="1"/>
    <col min="11" max="11" width="21.42578125" customWidth="1"/>
    <col min="14" max="14" width="10.5703125" bestFit="1" customWidth="1"/>
    <col min="16" max="16" width="25" customWidth="1"/>
  </cols>
  <sheetData>
    <row r="1" spans="4:22" x14ac:dyDescent="0.25">
      <c r="D1" t="str">
        <f>'AREA PROFILE'!$X$1</f>
        <v>Berkeley</v>
      </c>
    </row>
    <row r="3" spans="4:22" x14ac:dyDescent="0.25">
      <c r="H3" s="165" t="s">
        <v>415</v>
      </c>
      <c r="L3" s="3" t="str">
        <f>D1</f>
        <v>Berkeley</v>
      </c>
    </row>
    <row r="4" spans="4:22" ht="103.5" customHeight="1" x14ac:dyDescent="0.25">
      <c r="F4" s="138" t="str">
        <f>"Based on the assumed migration trend, the population of "&amp;D1&amp;" is projected to "&amp;IF(ROUND('AREA PROFILE'!T23,2)&gt;0,"increase",IF(ROUND('AREA PROFILE'!T23,2)&lt;0,"decrease","stay the same"))&amp;" over 20 years from "&amp;TEXT('AREA PROFILE'!$P$13,"#,##0")&amp;" in 2021 to "&amp;TEXT('AREA PROFILE'!$T$13,"#,##0")&amp;" in 2041, a total change of "&amp;TEXT('AREA PROFILE'!$T$23,"#,##0")&amp;" persons."</f>
        <v>Based on the assumed migration trend, the population of Berkeley is projected to increase over 20 years from 7,691 in 2021 to 8,418 in 2041, a total change of 727 persons.</v>
      </c>
      <c r="H4" s="163"/>
    </row>
    <row r="5" spans="4:22" ht="103.5" customHeight="1" x14ac:dyDescent="0.25">
      <c r="F5" s="137" t="str">
        <f>"The older population is expected to "&amp;IF(ROUND('AREA PROFILE'!I54,2)&gt;0,"increase",IF(ROUND('AREA PROFILE'!I54,2)&lt;0,"decrease","stay the same"))&amp;IF(ROUND('AREA PROFILE'!I54,2)=0,""," by "&amp;TEXT(ABS('AREA PROFILE'!I54),"#0%"))&amp;" in the 60-74 age group and "&amp;IF(ROUND('AREA PROFILE'!J54,2)&gt;0,"increase",IF(ROUND('AREA PROFILE'!J54,2)&lt;0,"decrease","stay the same"))&amp;IF(ROUND('AREA PROFILE'!J54,2)=0,""," by "&amp;TEXT(ABS('AREA PROFILE'!J54),"#0%"))&amp;" in the 75+ age group. At the same time the 0-14 age group is expected to "&amp;IF(ROUND('AREA PROFILE'!E54,2)&gt;0,"increase",IF(ROUND('AREA PROFILE'!E54,2)&lt;0,"decrease","stay the same"))&amp;IF(ROUND('AREA PROFILE'!E54,2)=0,""," by "&amp;TEXT(ABS('AREA PROFILE'!E54),"#0%"))&amp;" and the 15-29 age group to  "&amp;IF(ROUND('AREA PROFILE'!F54,2)&gt;0,"increase",IF(ROUND('AREA PROFILE'!F54,2)&lt;0,"decrease","stay the same"))&amp;IF(ROUND('AREA PROFILE'!F54,2)=0,""," by "&amp;TEXT(ABS('AREA PROFILE'!F54),"#0%"))&amp;". Finally, the 30-44 age group is expected to "&amp;IF(ROUND('AREA PROFILE'!G54,2)&gt;0,"increase",IF(ROUND('AREA PROFILE'!G54,2)&lt;0,"decrease","stay the same"))&amp;IF(ROUND('AREA PROFILE'!G54,2)=0,""," by "&amp;TEXT(ABS('AREA PROFILE'!G54),"#0%"))&amp;" and the 45-59 age group to "&amp;IF(ROUND('AREA PROFILE'!H54,2)&gt;0,"increase",IF(ROUND('AREA PROFILE'!H54,2)&lt;0,"decrease","stay the same"))&amp;IF(ROUND('AREA PROFILE'!H54,2)=0,""," by "&amp;TEXT(ABS('AREA PROFILE'!H54),"#0%"))&amp;"."</f>
        <v>The older population is expected to stay the same in the 60-74 age group and increase by 65% in the 75+ age group. At the same time the 0-14 age group is expected to increase by 10% and the 15-29 age group to  decrease by 2%. Finally, the 30-44 age group is expected to increase by 2% and the 45-59 age group to increase by 5%.</v>
      </c>
      <c r="H5" s="169" t="s">
        <v>419</v>
      </c>
    </row>
    <row r="6" spans="4:22" x14ac:dyDescent="0.25">
      <c r="F6" s="153"/>
      <c r="G6" s="140"/>
      <c r="H6" s="164"/>
      <c r="I6" s="140"/>
      <c r="J6" s="140"/>
      <c r="K6" s="140"/>
      <c r="L6" s="140"/>
      <c r="M6" s="140"/>
      <c r="N6" s="140"/>
      <c r="O6" s="140">
        <f t="shared" ref="O6:U6" si="0">RANK(O8,$O$8:$U$8,0)</f>
        <v>7</v>
      </c>
      <c r="P6" s="140">
        <f t="shared" si="0"/>
        <v>6</v>
      </c>
      <c r="Q6" s="140">
        <f t="shared" si="0"/>
        <v>2</v>
      </c>
      <c r="R6" s="140">
        <f t="shared" si="0"/>
        <v>1</v>
      </c>
      <c r="S6" s="140">
        <f t="shared" si="0"/>
        <v>5</v>
      </c>
      <c r="T6" s="140">
        <f t="shared" si="0"/>
        <v>4</v>
      </c>
      <c r="U6" s="140">
        <f t="shared" si="0"/>
        <v>3</v>
      </c>
      <c r="V6" s="141"/>
    </row>
    <row r="7" spans="4:22" x14ac:dyDescent="0.25">
      <c r="F7" s="142"/>
      <c r="G7" s="46"/>
      <c r="H7" s="166"/>
      <c r="I7" s="46"/>
      <c r="J7" s="46"/>
      <c r="K7" s="46"/>
      <c r="L7" s="46"/>
      <c r="M7" s="46"/>
      <c r="N7" s="46"/>
      <c r="O7" s="46" t="s">
        <v>435</v>
      </c>
      <c r="P7" s="46" t="s">
        <v>434</v>
      </c>
      <c r="Q7" s="46" t="s">
        <v>433</v>
      </c>
      <c r="R7" s="46" t="s">
        <v>432</v>
      </c>
      <c r="S7" s="46" t="s">
        <v>431</v>
      </c>
      <c r="T7" s="46" t="s">
        <v>430</v>
      </c>
      <c r="U7" s="46" t="s">
        <v>429</v>
      </c>
      <c r="V7" s="144"/>
    </row>
    <row r="8" spans="4:22" x14ac:dyDescent="0.25">
      <c r="F8" s="142"/>
      <c r="G8" s="46"/>
      <c r="H8" s="166"/>
      <c r="I8" s="46"/>
      <c r="J8" s="46"/>
      <c r="K8" s="46"/>
      <c r="L8" s="46"/>
      <c r="M8" s="46"/>
      <c r="N8" s="46"/>
      <c r="O8" s="46">
        <f>'DATA FOR CHARTS'!V31</f>
        <v>-11.928714984843332</v>
      </c>
      <c r="P8" s="46">
        <f>'DATA FOR CHARTS'!W31</f>
        <v>20.424579518379346</v>
      </c>
      <c r="Q8" s="46">
        <f>'DATA FOR CHARTS'!X31</f>
        <v>133.6591776107461</v>
      </c>
      <c r="R8" s="46">
        <f>'DATA FOR CHARTS'!Y31</f>
        <v>139.64613358256349</v>
      </c>
      <c r="S8" s="46">
        <f>'DATA FOR CHARTS'!Z31</f>
        <v>53.774010410345682</v>
      </c>
      <c r="T8" s="46">
        <f>'DATA FOR CHARTS'!AA31</f>
        <v>54.614179128995801</v>
      </c>
      <c r="U8" s="46">
        <f>'DATA FOR CHARTS'!AB31</f>
        <v>70.672880854533531</v>
      </c>
      <c r="V8" s="144"/>
    </row>
    <row r="9" spans="4:22" ht="90" customHeight="1" x14ac:dyDescent="0.25">
      <c r="F9" s="154" t="str">
        <f>"The largest projected net increases in households are for "&amp;N10&amp;" "&amp;TEXT(O10,"#,##0")&amp;"; "&amp;TEXT(N11,"#,##0")&amp;" "&amp;O11&amp;"; "&amp;TEXT(N12,"#,##0")&amp;" "&amp;O12&amp;IF(N13&gt;0,"; "&amp;N13&amp;" in "&amp;O13&amp;"."," .")&amp;" At the same time, the number of "&amp;O16&amp;" is projected to "&amp;IF(ROUND(N16,0)&gt;0,"increase by ",IF(ROUND(N16,0)&lt;0,"decrease by ","be "))&amp;ROUND(ABS(N16),0)&amp;"; "&amp;TEXT(O15,"#,##0")&amp;" to "&amp;IF(ROUND(N15,0)&gt;0,"increase by ",IF(ROUND(N15,0)&lt;0,"decrease by ","be "))&amp;TEXT(ROUND(ABS(N15),0),"#,##0")&amp;" and the "&amp;O14&amp;" to "&amp;IF(N14&gt;0,"increase by ",IF(N14&lt;0,"decrease by ","be "))&amp;TEXT(ABS(N14),"#,##0")&amp;"."</f>
        <v>The largest projected net increases in households are for 140 couple without children households; 134 single person aged 65+ households; 71 other households; 55 in lone parent households. At the same time, the number of single person aged under 35 households is projected to decrease by 12; single person aged 35-64 households to increase by 20 and the couple with children households to increase by 54.</v>
      </c>
      <c r="G9" s="46"/>
      <c r="H9" s="170" t="s">
        <v>422</v>
      </c>
      <c r="I9" s="46"/>
      <c r="J9" s="46"/>
      <c r="K9" s="46"/>
      <c r="L9" s="46"/>
      <c r="M9" s="46"/>
      <c r="N9" s="46"/>
      <c r="O9" s="46"/>
      <c r="P9" s="46"/>
      <c r="Q9" s="46"/>
      <c r="R9" s="46"/>
      <c r="S9" s="46"/>
      <c r="T9" s="46"/>
      <c r="U9" s="46"/>
      <c r="V9" s="144"/>
    </row>
    <row r="10" spans="4:22" x14ac:dyDescent="0.25">
      <c r="F10" s="142"/>
      <c r="G10" s="46"/>
      <c r="H10" s="166"/>
      <c r="I10" s="46"/>
      <c r="J10" s="46"/>
      <c r="K10" s="46"/>
      <c r="L10" s="46"/>
      <c r="M10" s="46">
        <v>1</v>
      </c>
      <c r="N10" s="46">
        <f t="shared" ref="N10:N16" si="1">ROUND(INDEX($O$8:$U$8,1,MATCH($M10,$O$6:$U$6,0)),0)</f>
        <v>140</v>
      </c>
      <c r="O10" s="46" t="str">
        <f t="shared" ref="O10:O16" si="2">INDEX($O$7:$U$7,1,MATCH($M10,$O$6:$U$6,0))</f>
        <v>couple without children households</v>
      </c>
      <c r="P10" s="46"/>
      <c r="Q10" s="46"/>
      <c r="R10" s="46"/>
      <c r="S10" s="46"/>
      <c r="T10" s="46"/>
      <c r="U10" s="46"/>
      <c r="V10" s="144"/>
    </row>
    <row r="11" spans="4:22" x14ac:dyDescent="0.25">
      <c r="F11" s="142"/>
      <c r="G11" s="46"/>
      <c r="H11" s="166"/>
      <c r="I11" s="46"/>
      <c r="J11" s="46"/>
      <c r="K11" s="46"/>
      <c r="L11" s="46"/>
      <c r="M11" s="46">
        <v>2</v>
      </c>
      <c r="N11" s="46">
        <f t="shared" si="1"/>
        <v>134</v>
      </c>
      <c r="O11" s="46" t="str">
        <f t="shared" si="2"/>
        <v>single person aged 65+ households</v>
      </c>
      <c r="P11" s="46"/>
      <c r="Q11" s="46"/>
      <c r="R11" s="46"/>
      <c r="S11" s="46"/>
      <c r="T11" s="46"/>
      <c r="U11" s="46"/>
      <c r="V11" s="144"/>
    </row>
    <row r="12" spans="4:22" x14ac:dyDescent="0.25">
      <c r="F12" s="142"/>
      <c r="G12" s="46"/>
      <c r="H12" s="166"/>
      <c r="I12" s="46"/>
      <c r="J12" s="46"/>
      <c r="K12" s="46"/>
      <c r="L12" s="46"/>
      <c r="M12" s="46">
        <v>3</v>
      </c>
      <c r="N12" s="46">
        <f t="shared" si="1"/>
        <v>71</v>
      </c>
      <c r="O12" s="46" t="str">
        <f t="shared" si="2"/>
        <v>other households</v>
      </c>
      <c r="P12" s="46"/>
      <c r="Q12" s="46"/>
      <c r="R12" s="46"/>
      <c r="S12" s="46"/>
      <c r="T12" s="46"/>
      <c r="U12" s="46"/>
      <c r="V12" s="144"/>
    </row>
    <row r="13" spans="4:22" x14ac:dyDescent="0.25">
      <c r="F13" s="142"/>
      <c r="G13" s="46"/>
      <c r="H13" s="166"/>
      <c r="I13" s="46"/>
      <c r="J13" s="46"/>
      <c r="K13" s="46"/>
      <c r="L13" s="46"/>
      <c r="M13" s="46">
        <v>4</v>
      </c>
      <c r="N13" s="46">
        <f t="shared" si="1"/>
        <v>55</v>
      </c>
      <c r="O13" s="46" t="str">
        <f t="shared" si="2"/>
        <v>lone parent households</v>
      </c>
      <c r="P13" s="46"/>
      <c r="Q13" s="46"/>
      <c r="R13" s="46"/>
      <c r="S13" s="46"/>
      <c r="T13" s="46"/>
      <c r="U13" s="46"/>
      <c r="V13" s="144"/>
    </row>
    <row r="14" spans="4:22" x14ac:dyDescent="0.25">
      <c r="F14" s="142"/>
      <c r="G14" s="46"/>
      <c r="H14" s="166"/>
      <c r="I14" s="46"/>
      <c r="J14" s="46"/>
      <c r="K14" s="46"/>
      <c r="L14" s="46"/>
      <c r="M14" s="46">
        <v>5</v>
      </c>
      <c r="N14" s="46">
        <f t="shared" si="1"/>
        <v>54</v>
      </c>
      <c r="O14" s="46" t="str">
        <f t="shared" si="2"/>
        <v>couple with children households</v>
      </c>
      <c r="P14" s="46"/>
      <c r="Q14" s="46"/>
      <c r="R14" s="46"/>
      <c r="S14" s="46"/>
      <c r="T14" s="46"/>
      <c r="U14" s="46"/>
      <c r="V14" s="144"/>
    </row>
    <row r="15" spans="4:22" x14ac:dyDescent="0.25">
      <c r="F15" s="142"/>
      <c r="G15" s="46"/>
      <c r="H15" s="166"/>
      <c r="I15" s="46"/>
      <c r="J15" s="46"/>
      <c r="K15" s="46"/>
      <c r="L15" s="46"/>
      <c r="M15" s="46">
        <v>6</v>
      </c>
      <c r="N15" s="46">
        <f t="shared" si="1"/>
        <v>20</v>
      </c>
      <c r="O15" s="46" t="str">
        <f t="shared" si="2"/>
        <v>single person aged 35-64 households</v>
      </c>
      <c r="P15" s="46"/>
      <c r="Q15" s="46"/>
      <c r="R15" s="46"/>
      <c r="S15" s="46"/>
      <c r="T15" s="46"/>
      <c r="U15" s="46"/>
      <c r="V15" s="144"/>
    </row>
    <row r="16" spans="4:22" x14ac:dyDescent="0.25">
      <c r="D16" s="10"/>
      <c r="F16" s="145"/>
      <c r="G16" s="146"/>
      <c r="H16" s="167"/>
      <c r="I16" s="146"/>
      <c r="J16" s="146"/>
      <c r="K16" s="146"/>
      <c r="L16" s="146"/>
      <c r="M16" s="146">
        <v>7</v>
      </c>
      <c r="N16" s="146">
        <f t="shared" si="1"/>
        <v>-12</v>
      </c>
      <c r="O16" s="146" t="str">
        <f t="shared" si="2"/>
        <v>single person aged under 35 households</v>
      </c>
      <c r="P16" s="146"/>
      <c r="Q16" s="146"/>
      <c r="R16" s="146"/>
      <c r="S16" s="146"/>
      <c r="T16" s="146"/>
      <c r="U16" s="146"/>
      <c r="V16" s="147"/>
    </row>
    <row r="19" spans="6:25" ht="114.75" customHeight="1" x14ac:dyDescent="0.25">
      <c r="F19" s="139" t="str">
        <f>"The total number of households in "&amp;$D$1&amp;" is projected to "&amp;IF(K21=0,"stay the same at "&amp;TEXT(K19,"#,##0"),IF(K21&gt;0,"increase","decrease")&amp;" from "&amp;TEXT(K19,"#,##0")&amp;" to "&amp;TEXT(K20,"#,##0"))&amp;" in the 20 years 2021 and 2041"&amp;IF(K21=0,".",", a total "&amp;IF(K21&gt;0,"increase","decrease")&amp;" of "&amp;TEXT(ABS(K21),"#,##0")&amp;" households.")</f>
        <v>The total number of households in Berkeley is projected to increase from 3,241 to 3,640 in the 20 years 2021 and 2041, a total increase of 399 households.</v>
      </c>
      <c r="G19" s="140"/>
      <c r="H19" s="171" t="s">
        <v>420</v>
      </c>
      <c r="I19" s="140" t="s">
        <v>256</v>
      </c>
      <c r="J19" s="140" t="s">
        <v>400</v>
      </c>
      <c r="K19" s="151">
        <f>ROUND('AREA PROFILE'!M91,0)</f>
        <v>3241</v>
      </c>
      <c r="L19" s="140"/>
      <c r="M19" s="140"/>
      <c r="N19" s="141"/>
    </row>
    <row r="20" spans="6:25" x14ac:dyDescent="0.25">
      <c r="F20" s="142"/>
      <c r="G20" s="46"/>
      <c r="H20" s="166"/>
      <c r="I20" s="46"/>
      <c r="J20" s="46" t="s">
        <v>401</v>
      </c>
      <c r="K20" s="143">
        <f>ROUND('AREA PROFILE'!M92,0)</f>
        <v>3640</v>
      </c>
      <c r="L20" s="143"/>
      <c r="M20" s="46"/>
      <c r="N20" s="144"/>
    </row>
    <row r="21" spans="6:25" x14ac:dyDescent="0.25">
      <c r="F21" s="142"/>
      <c r="G21" s="46"/>
      <c r="H21" s="166"/>
      <c r="I21" s="46"/>
      <c r="J21" s="46" t="s">
        <v>352</v>
      </c>
      <c r="K21" s="143">
        <f>ROUND('AREA PROFILE'!M94,0)</f>
        <v>399</v>
      </c>
      <c r="L21" s="143"/>
      <c r="M21" s="46"/>
      <c r="N21" s="144"/>
    </row>
    <row r="22" spans="6:25" x14ac:dyDescent="0.25">
      <c r="F22" s="145"/>
      <c r="G22" s="146"/>
      <c r="H22" s="167"/>
      <c r="I22" s="146"/>
      <c r="J22" s="146"/>
      <c r="K22" s="146"/>
      <c r="L22" s="146"/>
      <c r="M22" s="146"/>
      <c r="N22" s="147"/>
    </row>
    <row r="23" spans="6:25" ht="120" x14ac:dyDescent="0.25">
      <c r="F23" s="139" t="str">
        <f>"Based on the age of the household representative, in 2021 there will be "&amp;TEXT(J24,"#,##0")&amp;" households aged 65 or over. This is projected to increase to "&amp;TEXT(J25,"#,##0")&amp;" by 2041. However, when the 2021 population are aged 20 years to 2041 in a cohort analysis which takes account of new households often being in the younger age groups, the number of households aged 65 or over is projected to "&amp;IF(W29=0,"stay the same",IF(W29&gt;0,"increase","decrease")&amp;" by "&amp;TEXT(ABS(W29),"#,##0")&amp;" to "&amp;TEXT(ABS(W27),"#,##0"))&amp;". At the same time, the number of new households aged 25-34 is projected to "&amp;IF(Q29=0,"stay the same",IF(Q29&gt;0,"increase","decrease")&amp;" by "&amp;TEXT(Q29,"#,##0"))&amp;", while the number of new households aged 35-44 is projected to "&amp;IF(R29=0,"stay the same",IF(R29&gt;0,"increase","decrease")&amp;" by "&amp;TEXT(R29,"#,##0"))&amp;"."</f>
        <v>Based on the age of the household representative, in 2021 there will be 1,134 households aged 65 or over. This is projected to increase to 1,531 by 2041. However, when the 2021 population are aged 20 years to 2041 in a cohort analysis which takes account of new households often being in the younger age groups, the number of households aged 65 or over is projected to decrease by 915 to 219. At the same time, the number of new households aged 25-34 is projected to increase by 217, while the number of new households aged 35-44 is projected to increase by 457.</v>
      </c>
      <c r="G23" s="140"/>
      <c r="H23" s="164" t="s">
        <v>417</v>
      </c>
      <c r="I23" s="140"/>
      <c r="J23" s="140"/>
      <c r="K23" s="140"/>
      <c r="L23" s="151"/>
      <c r="M23" s="140"/>
      <c r="N23" s="140"/>
      <c r="O23" s="140" t="s">
        <v>402</v>
      </c>
      <c r="P23" s="140" t="s">
        <v>259</v>
      </c>
      <c r="Q23" s="140" t="s">
        <v>260</v>
      </c>
      <c r="R23" s="140" t="s">
        <v>242</v>
      </c>
      <c r="S23" s="140" t="s">
        <v>170</v>
      </c>
      <c r="T23" s="140" t="s">
        <v>172</v>
      </c>
      <c r="U23" s="140" t="s">
        <v>179</v>
      </c>
      <c r="V23" s="140" t="s">
        <v>180</v>
      </c>
      <c r="W23" s="140" t="s">
        <v>261</v>
      </c>
      <c r="X23" s="140"/>
      <c r="Y23" s="141"/>
    </row>
    <row r="24" spans="6:25" x14ac:dyDescent="0.25">
      <c r="F24" s="142"/>
      <c r="G24" s="46"/>
      <c r="H24" s="166"/>
      <c r="I24" s="46"/>
      <c r="J24" s="143">
        <f>ROUND(SUM('AREA PROFILE'!J82:L82),0)</f>
        <v>1134</v>
      </c>
      <c r="K24" s="46"/>
      <c r="L24" s="46"/>
      <c r="M24" s="46"/>
      <c r="N24" s="46"/>
      <c r="O24" s="46" t="s">
        <v>403</v>
      </c>
      <c r="P24" s="46" t="s">
        <v>242</v>
      </c>
      <c r="Q24" s="46" t="s">
        <v>170</v>
      </c>
      <c r="R24" s="46" t="s">
        <v>172</v>
      </c>
      <c r="S24" s="46" t="s">
        <v>179</v>
      </c>
      <c r="T24" s="46" t="s">
        <v>180</v>
      </c>
      <c r="U24" s="46" t="s">
        <v>243</v>
      </c>
      <c r="V24" s="46" t="s">
        <v>257</v>
      </c>
      <c r="W24" s="46" t="s">
        <v>234</v>
      </c>
      <c r="X24" s="46" t="s">
        <v>19</v>
      </c>
      <c r="Y24" s="144"/>
    </row>
    <row r="25" spans="6:25" x14ac:dyDescent="0.25">
      <c r="F25" s="142"/>
      <c r="G25" s="46"/>
      <c r="H25" s="166"/>
      <c r="I25" s="46"/>
      <c r="J25" s="143">
        <f>ROUND(SUM('AREA PROFILE'!J83:L83),0)</f>
        <v>1531</v>
      </c>
      <c r="K25" s="46"/>
      <c r="L25" s="46"/>
      <c r="M25" s="46" t="s">
        <v>256</v>
      </c>
      <c r="N25" s="46"/>
      <c r="O25" s="46"/>
      <c r="P25" s="46"/>
      <c r="Q25" s="46"/>
      <c r="R25" s="46"/>
      <c r="S25" s="46"/>
      <c r="T25" s="46"/>
      <c r="U25" s="46"/>
      <c r="V25" s="46"/>
      <c r="W25" s="46"/>
      <c r="X25" s="46"/>
      <c r="Y25" s="144"/>
    </row>
    <row r="26" spans="6:25" x14ac:dyDescent="0.25">
      <c r="F26" s="142"/>
      <c r="G26" s="46"/>
      <c r="H26" s="166"/>
      <c r="I26" s="46"/>
      <c r="J26" s="46"/>
      <c r="K26" s="46"/>
      <c r="L26" s="46"/>
      <c r="M26" s="46" t="s">
        <v>400</v>
      </c>
      <c r="N26" s="46"/>
      <c r="O26" s="46"/>
      <c r="P26" s="143" t="str">
        <f>'AREA PROFILE'!E91</f>
        <v>-</v>
      </c>
      <c r="Q26" s="143" t="str">
        <f>'AREA PROFILE'!F91</f>
        <v>-</v>
      </c>
      <c r="R26" s="143">
        <f>ROUND('AREA PROFILE'!G91,0)</f>
        <v>47</v>
      </c>
      <c r="S26" s="143">
        <f>ROUND('AREA PROFILE'!H91,0)</f>
        <v>251</v>
      </c>
      <c r="T26" s="143">
        <f>ROUND('AREA PROFILE'!I91,0)</f>
        <v>461</v>
      </c>
      <c r="U26" s="143">
        <f>ROUND('AREA PROFILE'!J91,0)</f>
        <v>623</v>
      </c>
      <c r="V26" s="143">
        <f>ROUND('AREA PROFILE'!K91,0)</f>
        <v>724</v>
      </c>
      <c r="W26" s="143">
        <f>ROUND('AREA PROFILE'!L91,0)</f>
        <v>1134</v>
      </c>
      <c r="X26" s="143">
        <f>ROUND('AREA PROFILE'!M91,0)</f>
        <v>3241</v>
      </c>
      <c r="Y26" s="144"/>
    </row>
    <row r="27" spans="6:25" x14ac:dyDescent="0.25">
      <c r="F27" s="142"/>
      <c r="G27" s="46"/>
      <c r="H27" s="166"/>
      <c r="I27" s="46"/>
      <c r="J27" s="46"/>
      <c r="K27" s="46"/>
      <c r="L27" s="46"/>
      <c r="M27" s="46" t="s">
        <v>401</v>
      </c>
      <c r="N27" s="46"/>
      <c r="O27" s="46"/>
      <c r="P27" s="143">
        <f>ROUND('AREA PROFILE'!E92,0)</f>
        <v>41</v>
      </c>
      <c r="Q27" s="143">
        <f>ROUND('AREA PROFILE'!F92,0)</f>
        <v>217</v>
      </c>
      <c r="R27" s="143">
        <f>ROUND('AREA PROFILE'!G92,0)</f>
        <v>505</v>
      </c>
      <c r="S27" s="143">
        <f>ROUND('AREA PROFILE'!H92,0)</f>
        <v>695</v>
      </c>
      <c r="T27" s="143">
        <f>ROUND('AREA PROFILE'!I92,0)</f>
        <v>651</v>
      </c>
      <c r="U27" s="143">
        <f>ROUND('AREA PROFILE'!J92,0)</f>
        <v>614</v>
      </c>
      <c r="V27" s="143">
        <f>ROUND('AREA PROFILE'!K92,0)</f>
        <v>698</v>
      </c>
      <c r="W27" s="143">
        <f>ROUND('AREA PROFILE'!L92,0)</f>
        <v>219</v>
      </c>
      <c r="X27" s="143">
        <f>ROUND('AREA PROFILE'!M92,0)</f>
        <v>3640</v>
      </c>
      <c r="Y27" s="144"/>
    </row>
    <row r="28" spans="6:25" x14ac:dyDescent="0.25">
      <c r="F28" s="142"/>
      <c r="G28" s="46"/>
      <c r="H28" s="166"/>
      <c r="I28" s="46"/>
      <c r="J28" s="46"/>
      <c r="K28" s="46"/>
      <c r="L28" s="46"/>
      <c r="M28" s="46"/>
      <c r="N28" s="46"/>
      <c r="O28" s="46"/>
      <c r="P28" s="143"/>
      <c r="Q28" s="143"/>
      <c r="R28" s="143"/>
      <c r="S28" s="143"/>
      <c r="T28" s="143"/>
      <c r="U28" s="143"/>
      <c r="V28" s="143"/>
      <c r="W28" s="143"/>
      <c r="X28" s="143"/>
      <c r="Y28" s="144"/>
    </row>
    <row r="29" spans="6:25" x14ac:dyDescent="0.25">
      <c r="F29" s="145"/>
      <c r="G29" s="146"/>
      <c r="H29" s="167"/>
      <c r="I29" s="146"/>
      <c r="J29" s="146"/>
      <c r="K29" s="146"/>
      <c r="L29" s="146"/>
      <c r="M29" s="146" t="s">
        <v>354</v>
      </c>
      <c r="N29" s="146"/>
      <c r="O29" s="146"/>
      <c r="P29" s="152">
        <f>ROUND('AREA PROFILE'!E94,0)</f>
        <v>41</v>
      </c>
      <c r="Q29" s="152">
        <f>ROUND('AREA PROFILE'!F94,0)</f>
        <v>217</v>
      </c>
      <c r="R29" s="152">
        <f>ROUND('AREA PROFILE'!G94,0)</f>
        <v>457</v>
      </c>
      <c r="S29" s="152">
        <f>ROUND('AREA PROFILE'!H94,0)</f>
        <v>444</v>
      </c>
      <c r="T29" s="152">
        <f>ROUND('AREA PROFILE'!I94,0)</f>
        <v>190</v>
      </c>
      <c r="U29" s="152">
        <f>ROUND('AREA PROFILE'!J94,0)</f>
        <v>-9</v>
      </c>
      <c r="V29" s="152">
        <f>ROUND('AREA PROFILE'!K94,0)</f>
        <v>-26</v>
      </c>
      <c r="W29" s="152">
        <f>ROUND('AREA PROFILE'!L94,0)</f>
        <v>-915</v>
      </c>
      <c r="X29" s="152">
        <f>ROUND('AREA PROFILE'!M94,0)</f>
        <v>399</v>
      </c>
      <c r="Y29" s="147"/>
    </row>
    <row r="32" spans="6:25" ht="60" x14ac:dyDescent="0.25">
      <c r="F32" s="139" t="str">
        <f>"In 2021 there will be around "&amp;TEXT(L33,"#,##0")&amp;" owner occupiers in "&amp;L3&amp;", accounting for "&amp;TEXT(L34,"#0%")&amp;" of the "&amp;TEXT(P33,"#,##0")&amp;" households living in the area. Of the "&amp;TEXT(ROUND(SUM(M33:N33),0),"#,##0")&amp;" households in private rent, "&amp;TEXT(N33/SUM(M33:N33),"#0%")&amp;" rely on Housing Benefit. The remaining "&amp;TEXT(O33,"#,##0")&amp;" households living in the area rent affordable housing."</f>
        <v>In 2021 there will be around 2,471 owner occupiers in Berkeley, accounting for 76% of the 3,271 households living in the area. Of the 389 households in private rent, 26% rely on Housing Benefit. The remaining 411 households living in the area rent affordable housing.</v>
      </c>
      <c r="G32" s="140"/>
      <c r="H32" s="164" t="s">
        <v>421</v>
      </c>
      <c r="I32" s="140"/>
      <c r="J32" s="140"/>
      <c r="K32" s="140"/>
      <c r="L32" s="140" t="str">
        <f>'DATA FOR CHARTS'!D41</f>
        <v>Owner occupied</v>
      </c>
      <c r="M32" s="140" t="str">
        <f>'DATA FOR CHARTS'!E41</f>
        <v>Private rent
without HB</v>
      </c>
      <c r="N32" s="140" t="str">
        <f>'DATA FOR CHARTS'!F41</f>
        <v>Private rent
with HB</v>
      </c>
      <c r="O32" s="140" t="str">
        <f>'DATA FOR CHARTS'!G41</f>
        <v>Social rent</v>
      </c>
      <c r="P32" s="140"/>
      <c r="Q32" s="141"/>
    </row>
    <row r="33" spans="6:17" x14ac:dyDescent="0.25">
      <c r="F33" s="142"/>
      <c r="G33" s="46"/>
      <c r="H33" s="166"/>
      <c r="I33" s="46"/>
      <c r="J33" s="46"/>
      <c r="K33" s="46"/>
      <c r="L33" s="143">
        <f>ROUND('DATA FOR CHARTS'!D42,0)</f>
        <v>2471</v>
      </c>
      <c r="M33" s="143">
        <f>'DATA FOR CHARTS'!E42</f>
        <v>288.78994210818666</v>
      </c>
      <c r="N33" s="143">
        <f>'DATA FOR CHARTS'!F42</f>
        <v>100.44616758176758</v>
      </c>
      <c r="O33" s="143">
        <f>ROUND('DATA FOR CHARTS'!G42,0)</f>
        <v>411</v>
      </c>
      <c r="P33" s="143">
        <f>ROUND(SUM('DATA FOR CHARTS'!$D$42:$G$42),0)</f>
        <v>3271</v>
      </c>
      <c r="Q33" s="144"/>
    </row>
    <row r="34" spans="6:17" x14ac:dyDescent="0.25">
      <c r="F34" s="142"/>
      <c r="G34" s="46"/>
      <c r="H34" s="166"/>
      <c r="I34" s="46"/>
      <c r="J34" s="46"/>
      <c r="K34" s="46"/>
      <c r="L34" s="46">
        <f>'DATA FOR CHARTS'!D42/SUM('DATA FOR CHARTS'!$D$42:$G$42)</f>
        <v>0.75525905157394879</v>
      </c>
      <c r="M34" s="46">
        <f>'DATA FOR CHARTS'!E42/SUM('DATA FOR CHARTS'!$D$42:$G$42)</f>
        <v>8.8276442182646755E-2</v>
      </c>
      <c r="N34" s="46">
        <f>'DATA FOR CHARTS'!F42/SUM('DATA FOR CHARTS'!$D$42:$G$42)</f>
        <v>3.0704082837062864E-2</v>
      </c>
      <c r="O34" s="46">
        <f>'DATA FOR CHARTS'!G42/SUM('DATA FOR CHARTS'!$D$42:$G$42)</f>
        <v>0.12576042340634164</v>
      </c>
      <c r="P34" s="46"/>
      <c r="Q34" s="144"/>
    </row>
    <row r="35" spans="6:17" x14ac:dyDescent="0.25">
      <c r="F35" s="142"/>
      <c r="G35" s="46"/>
      <c r="H35" s="166"/>
      <c r="I35" s="46"/>
      <c r="J35" s="46"/>
      <c r="K35" s="46"/>
      <c r="L35" s="46"/>
      <c r="M35" s="46"/>
      <c r="N35" s="46" t="e">
        <f>'AREA PROFILE'!#REF!</f>
        <v>#REF!</v>
      </c>
      <c r="O35" s="46">
        <f>'AREA PROFILE'!G127</f>
        <v>0</v>
      </c>
      <c r="P35" s="46"/>
      <c r="Q35" s="144"/>
    </row>
    <row r="36" spans="6:17" x14ac:dyDescent="0.25">
      <c r="F36" s="142"/>
      <c r="G36" s="46"/>
      <c r="H36" s="166"/>
      <c r="I36" s="46"/>
      <c r="J36" s="46"/>
      <c r="K36" s="46"/>
      <c r="L36" s="46"/>
      <c r="M36" s="46"/>
      <c r="N36" s="46"/>
      <c r="O36" s="46"/>
      <c r="P36" s="46"/>
      <c r="Q36" s="144"/>
    </row>
    <row r="37" spans="6:17" x14ac:dyDescent="0.25">
      <c r="F37" s="145"/>
      <c r="G37" s="146"/>
      <c r="H37" s="167"/>
      <c r="I37" s="146"/>
      <c r="J37" s="146"/>
      <c r="K37" s="146"/>
      <c r="L37" s="146" t="s">
        <v>21</v>
      </c>
      <c r="M37" s="146" t="s">
        <v>349</v>
      </c>
      <c r="N37" s="146" t="s">
        <v>18</v>
      </c>
      <c r="O37" s="146" t="s">
        <v>22</v>
      </c>
      <c r="P37" s="146"/>
      <c r="Q37" s="147"/>
    </row>
    <row r="39" spans="6:17" ht="135" x14ac:dyDescent="0.25">
      <c r="F39" s="148" t="str">
        <f ca="1">"Households "&amp;I45&amp;" are most likely to own ("&amp;TEXT(J45,"#0%")&amp;"), followed by those "&amp;I46&amp;", at "&amp;TEXT(J46,"#0%")&amp;"."</f>
        <v>Households aged 50 to 64 are most likely to own (82%), followed by those aged 65 and over, at 80%.</v>
      </c>
      <c r="G39" s="140"/>
      <c r="H39" s="171" t="s">
        <v>423</v>
      </c>
      <c r="I39" s="140"/>
      <c r="J39" s="140"/>
      <c r="K39" s="140"/>
      <c r="L39" s="140" t="s">
        <v>425</v>
      </c>
      <c r="M39" s="140" t="s">
        <v>426</v>
      </c>
      <c r="N39" s="140" t="s">
        <v>427</v>
      </c>
      <c r="O39" s="140" t="s">
        <v>428</v>
      </c>
      <c r="P39" s="140"/>
      <c r="Q39" s="141"/>
    </row>
    <row r="40" spans="6:17" x14ac:dyDescent="0.25">
      <c r="F40" s="142"/>
      <c r="G40" s="46"/>
      <c r="H40" s="166"/>
      <c r="I40" s="46"/>
      <c r="J40" s="46"/>
      <c r="K40" s="46" t="s">
        <v>117</v>
      </c>
      <c r="L40" s="149">
        <f ca="1">'DATA FOR CHARTS'!N48+(RAND()/100000)</f>
        <v>5.7654786126647917</v>
      </c>
      <c r="M40" s="149">
        <f ca="1">'DATA FOR CHARTS'!O48+(RAND()/100000)</f>
        <v>422.1757980612785</v>
      </c>
      <c r="N40" s="149">
        <f ca="1">'DATA FOR CHARTS'!P48+(RAND()/100000)</f>
        <v>1105.8326229954164</v>
      </c>
      <c r="O40" s="149">
        <f ca="1">'DATA FOR CHARTS'!Q48+(RAND()/100000)</f>
        <v>937.0010170121401</v>
      </c>
      <c r="P40" s="149"/>
      <c r="Q40" s="150"/>
    </row>
    <row r="41" spans="6:17" x14ac:dyDescent="0.25">
      <c r="F41" s="142"/>
      <c r="G41" s="46"/>
      <c r="H41" s="166"/>
      <c r="I41" s="46"/>
      <c r="J41" s="46"/>
      <c r="K41" s="46"/>
      <c r="L41" s="149">
        <f ca="1">ROUND(L40,0)</f>
        <v>6</v>
      </c>
      <c r="M41" s="149">
        <f ca="1">ROUND(M40,0)</f>
        <v>422</v>
      </c>
      <c r="N41" s="149">
        <f ca="1">ROUND(N40,0)</f>
        <v>1106</v>
      </c>
      <c r="O41" s="149">
        <f ca="1">ROUND(O40,0)</f>
        <v>937</v>
      </c>
      <c r="P41" s="149"/>
      <c r="Q41" s="150"/>
    </row>
    <row r="42" spans="6:17" x14ac:dyDescent="0.25">
      <c r="F42" s="142"/>
      <c r="G42" s="46"/>
      <c r="H42" s="166"/>
      <c r="I42" s="46"/>
      <c r="J42" s="46"/>
      <c r="K42" s="46"/>
      <c r="L42" s="46">
        <f ca="1">L40/L44</f>
        <v>0.12201408309595403</v>
      </c>
      <c r="M42" s="46">
        <f ca="1">M40/M44</f>
        <v>0.59259475385235982</v>
      </c>
      <c r="N42" s="46">
        <f ca="1">N40/N44</f>
        <v>0.82083900544566357</v>
      </c>
      <c r="O42" s="46">
        <f ca="1">O40/O44</f>
        <v>0.80459833486535581</v>
      </c>
      <c r="P42" s="46"/>
      <c r="Q42" s="144"/>
    </row>
    <row r="43" spans="6:17" x14ac:dyDescent="0.25">
      <c r="F43" s="142"/>
      <c r="G43" s="46"/>
      <c r="H43" s="166"/>
      <c r="I43" s="46"/>
      <c r="J43" s="46"/>
      <c r="K43" s="46"/>
      <c r="L43" s="46">
        <f ca="1">RANK(L42,$L$42:$Q$42,0)</f>
        <v>4</v>
      </c>
      <c r="M43" s="46">
        <f ca="1">RANK(M42,$L$42:$Q$42,0)</f>
        <v>3</v>
      </c>
      <c r="N43" s="46">
        <f ca="1">RANK(N42,$L$42:$Q$42,0)</f>
        <v>1</v>
      </c>
      <c r="O43" s="46">
        <f ca="1">RANK(O42,$L$42:$Q$42,0)</f>
        <v>2</v>
      </c>
      <c r="P43" s="46"/>
      <c r="Q43" s="144"/>
    </row>
    <row r="44" spans="6:17" x14ac:dyDescent="0.25">
      <c r="F44" s="142"/>
      <c r="G44" s="46"/>
      <c r="H44" s="166"/>
      <c r="I44" s="46"/>
      <c r="J44" s="46"/>
      <c r="K44" s="46"/>
      <c r="L44" s="46">
        <f>SUM('DATA FOR CHARTS'!N48:N50)</f>
        <v>47.252566805183605</v>
      </c>
      <c r="M44" s="46">
        <f>SUM('DATA FOR CHARTS'!O48:O50)</f>
        <v>712.41906094642911</v>
      </c>
      <c r="N44" s="46">
        <f>SUM('DATA FOR CHARTS'!P48:P50)</f>
        <v>1347.1979470505539</v>
      </c>
      <c r="O44" s="46">
        <f>SUM('DATA FOR CHARTS'!Q48:Q50)</f>
        <v>1164.5574896310729</v>
      </c>
      <c r="P44" s="46"/>
      <c r="Q44" s="144"/>
    </row>
    <row r="45" spans="6:17" x14ac:dyDescent="0.25">
      <c r="F45" s="142"/>
      <c r="G45" s="46"/>
      <c r="H45" s="166">
        <v>1</v>
      </c>
      <c r="I45" s="46" t="str">
        <f ca="1">INDEX($L$39:$Q$39,1,MATCH($H45,$L$43:$Q$43,0))</f>
        <v>aged 50 to 64</v>
      </c>
      <c r="J45" s="46">
        <f ca="1">INDEX($L$42:$Q$42,1,MATCH($H45,$L$43:$Q$43,0))</f>
        <v>0.82083900544566357</v>
      </c>
      <c r="K45" s="46"/>
      <c r="L45" s="46"/>
      <c r="M45" s="46"/>
      <c r="N45" s="46"/>
      <c r="O45" s="46"/>
      <c r="P45" s="46"/>
      <c r="Q45" s="144"/>
    </row>
    <row r="46" spans="6:17" x14ac:dyDescent="0.25">
      <c r="F46" s="145"/>
      <c r="G46" s="146"/>
      <c r="H46" s="167">
        <v>2</v>
      </c>
      <c r="I46" s="146" t="str">
        <f ca="1">INDEX($L$39:$Q$39,1,MATCH($H46,$L$43:$Q$43,0))</f>
        <v>aged 65 and over</v>
      </c>
      <c r="J46" s="146">
        <f ca="1">INDEX($L$42:$Q$42,1,MATCH($H46,$L$43:$Q$43,0))</f>
        <v>0.80459833486535581</v>
      </c>
      <c r="K46" s="146"/>
      <c r="L46" s="146"/>
      <c r="M46" s="146"/>
      <c r="N46" s="146"/>
      <c r="O46" s="146"/>
      <c r="P46" s="146"/>
      <c r="Q46" s="147"/>
    </row>
    <row r="48" spans="6:17" x14ac:dyDescent="0.25">
      <c r="F48" s="153"/>
      <c r="G48" s="140"/>
      <c r="H48" s="164"/>
      <c r="I48" s="140"/>
      <c r="J48" s="140"/>
      <c r="K48" s="140"/>
      <c r="L48" s="140" t="s">
        <v>425</v>
      </c>
      <c r="M48" s="140" t="s">
        <v>426</v>
      </c>
      <c r="N48" s="140" t="s">
        <v>427</v>
      </c>
      <c r="O48" s="140" t="s">
        <v>428</v>
      </c>
      <c r="P48" s="140"/>
      <c r="Q48" s="141"/>
    </row>
    <row r="49" spans="3:17" ht="90" x14ac:dyDescent="0.25">
      <c r="F49" s="155" t="str">
        <f>"At the same time, households "&amp;H51&amp;" are most likely to rent, with "&amp;TEXT(ROUND(I51,2),"#0%")&amp;" in social rented and "&amp;TEXT(ROUND(J51,2),"#0%")&amp;" in private rented. Households "&amp;H52&amp;" are the next most likely to rent, with "&amp;TEXT(ROUND(I52,2),"#0%")&amp;" in social rented and "&amp;TEXT(ROUND(J52,2),"#0%")&amp;" in private rented."</f>
        <v>At the same time, households aged under 25 are most likely to rent, with 43% in social rented and 45% in private rented. Households aged 25 to 49 are the next most likely to rent, with 15% in social rented and 25% in private rented.</v>
      </c>
      <c r="G49" s="46"/>
      <c r="H49" s="170" t="s">
        <v>424</v>
      </c>
      <c r="I49" s="46"/>
      <c r="J49" s="46"/>
      <c r="K49" s="46" t="str">
        <f>'DATA FOR CHARTS'!M49</f>
        <v>Social rented</v>
      </c>
      <c r="L49" s="46">
        <f>'DATA FOR CHARTS'!N49</f>
        <v>20.392259979710978</v>
      </c>
      <c r="M49" s="46">
        <f>'DATA FOR CHARTS'!O49</f>
        <v>109.9223505454889</v>
      </c>
      <c r="N49" s="46">
        <f>'DATA FOR CHARTS'!P49</f>
        <v>120.62272067406499</v>
      </c>
      <c r="O49" s="46">
        <f>'DATA FOR CHARTS'!Q49</f>
        <v>160.4787215668247</v>
      </c>
      <c r="P49" s="46"/>
      <c r="Q49" s="144"/>
    </row>
    <row r="50" spans="3:17" x14ac:dyDescent="0.25">
      <c r="F50" s="142"/>
      <c r="G50" s="46"/>
      <c r="H50" s="166"/>
      <c r="I50" s="46" t="str">
        <f>K49</f>
        <v>Social rented</v>
      </c>
      <c r="J50" s="46" t="str">
        <f>K50</f>
        <v>Private rented</v>
      </c>
      <c r="K50" s="46" t="str">
        <f>'DATA FOR CHARTS'!M50</f>
        <v>Private rented</v>
      </c>
      <c r="L50" s="46">
        <f>'DATA FOR CHARTS'!N50</f>
        <v>21.094828466193178</v>
      </c>
      <c r="M50" s="46">
        <f>'DATA FOR CHARTS'!O50</f>
        <v>180.32091345925917</v>
      </c>
      <c r="N50" s="46">
        <f>'DATA FOR CHARTS'!P50</f>
        <v>120.74261314616473</v>
      </c>
      <c r="O50" s="46">
        <f>'DATA FOR CHARTS'!Q50</f>
        <v>67.077754618337138</v>
      </c>
      <c r="P50" s="46"/>
      <c r="Q50" s="144"/>
    </row>
    <row r="51" spans="3:17" x14ac:dyDescent="0.25">
      <c r="F51" s="142"/>
      <c r="G51" s="156">
        <v>1</v>
      </c>
      <c r="H51" s="166" t="str">
        <f>INDEX($L$48:$O$48,1,MATCH($G51,$L$52:$O$52,0))</f>
        <v>aged under 25</v>
      </c>
      <c r="I51" s="46">
        <f>INDEX($L$54:$O$54,1,MATCH($G51,$L$52:$O$52,0))</f>
        <v>0.43155877782863528</v>
      </c>
      <c r="J51" s="46">
        <f>INDEX($L$55:$O$55,1,MATCH($G51,$L$52:$O$52,0))</f>
        <v>0.44642714443777215</v>
      </c>
      <c r="K51" s="46"/>
      <c r="L51" s="46">
        <f>SUM(L49:L50)/L53</f>
        <v>0.87798592226640737</v>
      </c>
      <c r="M51" s="46">
        <f>SUM(M49:M50)/M53</f>
        <v>0.40740524771918357</v>
      </c>
      <c r="N51" s="46">
        <f>SUM(N49:N50)/N53</f>
        <v>0.17916100180278291</v>
      </c>
      <c r="O51" s="46">
        <f>SUM(O49:O50)/O53</f>
        <v>0.19540166819694818</v>
      </c>
      <c r="P51" s="46"/>
      <c r="Q51" s="144"/>
    </row>
    <row r="52" spans="3:17" x14ac:dyDescent="0.25">
      <c r="F52" s="142"/>
      <c r="G52" s="46">
        <v>2</v>
      </c>
      <c r="H52" s="166" t="str">
        <f>INDEX($L$48:$O$48,1,MATCH($G52,$L$52:$O$52,0))</f>
        <v>aged 25 to 49</v>
      </c>
      <c r="I52" s="46">
        <f>INDEX($L$54:$O$54,1,MATCH($G52,$L$52:$O$52,0))</f>
        <v>0.15429451087322127</v>
      </c>
      <c r="J52" s="46">
        <f>INDEX($L$55:$O$55,1,MATCH($G52,$L$52:$O$52,0))</f>
        <v>0.25311073684596225</v>
      </c>
      <c r="K52" s="46"/>
      <c r="L52" s="46">
        <f>RANK(L51,$L$51:$O$51,0)</f>
        <v>1</v>
      </c>
      <c r="M52" s="46">
        <f>RANK(M51,$L$51:$O$51,0)</f>
        <v>2</v>
      </c>
      <c r="N52" s="46">
        <f>RANK(N51,$L$51:$O$51,0)</f>
        <v>4</v>
      </c>
      <c r="O52" s="46">
        <f>RANK(O51,$L$51:$O$51,0)</f>
        <v>3</v>
      </c>
      <c r="P52" s="46"/>
      <c r="Q52" s="144"/>
    </row>
    <row r="53" spans="3:17" x14ac:dyDescent="0.25">
      <c r="F53" s="142"/>
      <c r="G53" s="46"/>
      <c r="H53" s="166"/>
      <c r="I53" s="46"/>
      <c r="J53" s="46"/>
      <c r="K53" s="46"/>
      <c r="L53" s="46">
        <f>L44</f>
        <v>47.252566805183605</v>
      </c>
      <c r="M53" s="46">
        <f>M44</f>
        <v>712.41906094642911</v>
      </c>
      <c r="N53" s="46">
        <f>N44</f>
        <v>1347.1979470505539</v>
      </c>
      <c r="O53" s="46">
        <f>O44</f>
        <v>1164.5574896310729</v>
      </c>
      <c r="P53" s="46"/>
      <c r="Q53" s="144"/>
    </row>
    <row r="54" spans="3:17" x14ac:dyDescent="0.25">
      <c r="F54" s="142"/>
      <c r="G54" s="46"/>
      <c r="H54" s="166"/>
      <c r="I54" s="46"/>
      <c r="J54" s="46"/>
      <c r="K54" s="46"/>
      <c r="L54" s="157">
        <f>L49/L53</f>
        <v>0.43155877782863528</v>
      </c>
      <c r="M54" s="157">
        <f>M49/M53</f>
        <v>0.15429451087322127</v>
      </c>
      <c r="N54" s="157">
        <f>N49/N53</f>
        <v>8.953600392440221E-2</v>
      </c>
      <c r="O54" s="157">
        <f>O49/O53</f>
        <v>0.13780231804413856</v>
      </c>
      <c r="P54" s="46"/>
      <c r="Q54" s="144"/>
    </row>
    <row r="55" spans="3:17" x14ac:dyDescent="0.25">
      <c r="F55" s="145"/>
      <c r="G55" s="146"/>
      <c r="H55" s="167"/>
      <c r="I55" s="146"/>
      <c r="J55" s="146"/>
      <c r="K55" s="146"/>
      <c r="L55" s="158">
        <f>L50/L53</f>
        <v>0.44642714443777215</v>
      </c>
      <c r="M55" s="158">
        <f>M50/M53</f>
        <v>0.25311073684596225</v>
      </c>
      <c r="N55" s="158">
        <f>N50/N53</f>
        <v>8.9624997878380699E-2</v>
      </c>
      <c r="O55" s="158">
        <f>O50/O53</f>
        <v>5.7599350152809627E-2</v>
      </c>
      <c r="P55" s="146"/>
      <c r="Q55" s="147"/>
    </row>
    <row r="58" spans="3:17" ht="75" x14ac:dyDescent="0.25">
      <c r="C58" s="159" t="s">
        <v>404</v>
      </c>
      <c r="F58" s="139" t="str">
        <f>"The median price for a 2-bed property in "&amp;L3&amp;" is "&amp;TEXT(N59,"£#,###,##0")&amp;", while the average gross household income is "&amp;TEXT(N60,"£#,###,##0")&amp;", giving an affordability ration of "&amp;TEXT(N61,"#.#0")&amp;". Across Gloucestershire as a whole, the average household income is £40,900 and the median average price of a 2-bed property is £195,000, giving an affordability ratio of 4.77."</f>
        <v>The median price for a 2-bed property in Berkeley is £237,900, while the average gross household income is £47,000, giving an affordability ration of 5.06. Across Gloucestershire as a whole, the average household income is £40,900 and the median average price of a 2-bed property is £195,000, giving an affordability ratio of 4.77.</v>
      </c>
      <c r="G58" s="140"/>
      <c r="H58" s="164" t="s">
        <v>418</v>
      </c>
      <c r="I58" s="140"/>
      <c r="J58" s="140"/>
      <c r="K58" s="140" t="str">
        <f>'AREA PROFILE'!O178</f>
        <v>Affordability Ratio</v>
      </c>
      <c r="L58" s="140"/>
      <c r="M58" s="140"/>
      <c r="N58" s="140" t="str">
        <f>'AREA PROFILE'!O179</f>
        <v>based on 2-bedroom property</v>
      </c>
      <c r="O58" s="140"/>
      <c r="P58" s="140"/>
      <c r="Q58" s="141"/>
    </row>
    <row r="59" spans="3:17" x14ac:dyDescent="0.25">
      <c r="F59" s="142"/>
      <c r="G59" s="46"/>
      <c r="H59" s="166"/>
      <c r="I59" s="46"/>
      <c r="J59" s="46"/>
      <c r="K59" s="46" t="str">
        <f>'AREA PROFILE'!O181</f>
        <v>Median price</v>
      </c>
      <c r="L59" s="46"/>
      <c r="M59" s="46"/>
      <c r="N59" s="149">
        <f>'AREA PROFILE'!R181</f>
        <v>237900</v>
      </c>
      <c r="O59" s="46"/>
      <c r="P59" s="46"/>
      <c r="Q59" s="144"/>
    </row>
    <row r="60" spans="3:17" x14ac:dyDescent="0.25">
      <c r="F60" s="142"/>
      <c r="G60" s="46"/>
      <c r="H60" s="166"/>
      <c r="I60" s="46"/>
      <c r="J60" s="46"/>
      <c r="K60" s="46" t="str">
        <f>'AREA PROFILE'!O182</f>
        <v>Annual gross income</v>
      </c>
      <c r="L60" s="46"/>
      <c r="M60" s="46"/>
      <c r="N60" s="46">
        <f>'AREA PROFILE'!R182</f>
        <v>47000</v>
      </c>
      <c r="O60" s="46"/>
      <c r="P60" s="46"/>
      <c r="Q60" s="144"/>
    </row>
    <row r="61" spans="3:17" x14ac:dyDescent="0.25">
      <c r="F61" s="145"/>
      <c r="G61" s="146"/>
      <c r="H61" s="167"/>
      <c r="I61" s="146"/>
      <c r="J61" s="146"/>
      <c r="K61" s="146" t="str">
        <f>'AREA PROFILE'!O184</f>
        <v>Affordability ratio</v>
      </c>
      <c r="L61" s="146"/>
      <c r="M61" s="146"/>
      <c r="N61" s="146">
        <f>'AREA PROFILE'!R184</f>
        <v>5.0617021276595748</v>
      </c>
      <c r="O61" s="146"/>
      <c r="P61" s="146"/>
      <c r="Q61" s="147"/>
    </row>
    <row r="62" spans="3:17" x14ac:dyDescent="0.25">
      <c r="O62" s="5"/>
    </row>
    <row r="63" spans="3:17" x14ac:dyDescent="0.25">
      <c r="O63" s="5"/>
    </row>
    <row r="64" spans="3:17" ht="60" x14ac:dyDescent="0.25">
      <c r="F64" s="160" t="s">
        <v>584</v>
      </c>
      <c r="G64" s="161"/>
      <c r="H64" s="168" t="s">
        <v>416</v>
      </c>
      <c r="I64" s="161"/>
      <c r="J64" s="161"/>
      <c r="K64" s="161"/>
      <c r="L64" s="161"/>
      <c r="M64" s="161"/>
      <c r="N64" s="161"/>
      <c r="O64" s="161"/>
      <c r="P64" s="161"/>
      <c r="Q64" s="162"/>
    </row>
    <row r="65" spans="6:28" x14ac:dyDescent="0.25">
      <c r="K65" s="5"/>
      <c r="L65" s="5"/>
      <c r="M65" s="5"/>
      <c r="N65" s="5"/>
      <c r="O65" s="5"/>
    </row>
    <row r="66" spans="6:28" x14ac:dyDescent="0.25">
      <c r="F66" s="153"/>
      <c r="G66" s="140"/>
      <c r="H66" s="164"/>
      <c r="I66" s="140"/>
      <c r="J66" s="140"/>
      <c r="K66" s="140"/>
      <c r="L66" s="140"/>
      <c r="M66" s="140" t="s">
        <v>117</v>
      </c>
      <c r="N66" s="140" t="s">
        <v>193</v>
      </c>
      <c r="O66" s="140"/>
      <c r="P66" s="140" t="s">
        <v>405</v>
      </c>
      <c r="Q66" s="140"/>
      <c r="R66" s="140" t="s">
        <v>320</v>
      </c>
      <c r="S66" s="140" t="s">
        <v>406</v>
      </c>
      <c r="T66" s="140"/>
      <c r="U66" s="140"/>
      <c r="V66" s="140"/>
      <c r="W66" s="140"/>
      <c r="X66" s="140"/>
      <c r="Y66" s="140"/>
      <c r="Z66" s="140"/>
      <c r="AA66" s="140"/>
      <c r="AB66" s="141"/>
    </row>
    <row r="67" spans="6:28" ht="60" x14ac:dyDescent="0.25">
      <c r="F67" s="155" t="str">
        <f>"Overall, affordable rents in "&amp;L3&amp;" are "&amp;H68&amp;" the Local Housing Allowance (LHA) rates, meaning that, in general, tenants of affordable housing "&amp;I68&amp;" need to top up their rent through other income. Overall across Gloucestershire as a whole, affordable rents are below LHA rates."</f>
        <v>Overall, affordable rents in Berkeley are above the Local Housing Allowance (LHA) rates, meaning that, in general, tenants of affordable housing will need to top up their rent through other income. Overall across Gloucestershire as a whole, affordable rents are below LHA rates.</v>
      </c>
      <c r="G67" s="46"/>
      <c r="H67" s="166"/>
      <c r="I67" s="46"/>
      <c r="J67" s="46"/>
      <c r="K67" s="46" t="str">
        <f>'DATA FOR CHARTS'!A77</f>
        <v>Flat</v>
      </c>
      <c r="L67" s="46" t="str">
        <f>'DATA FOR CHARTS'!B77</f>
        <v>1-bed</v>
      </c>
      <c r="M67" s="46">
        <f>'DATA FOR CHARTS'!C77</f>
        <v>69.373551570425946</v>
      </c>
      <c r="N67" s="46">
        <f>'DATA FOR CHARTS'!D77</f>
        <v>156.13447600094929</v>
      </c>
      <c r="O67" s="46"/>
      <c r="P67" s="46">
        <v>1</v>
      </c>
      <c r="Q67" s="46">
        <f>N67</f>
        <v>156.13447600094929</v>
      </c>
      <c r="R67" s="200">
        <f>'AREA PROFILE'!E194</f>
        <v>92.05</v>
      </c>
      <c r="S67" s="200">
        <f>'AREA PROFILE'!F194</f>
        <v>101.70318503732025</v>
      </c>
      <c r="T67" s="46">
        <f>IF(S67&lt;R67,1,IF(S67=R67,0,-1))</f>
        <v>-1</v>
      </c>
      <c r="U67" s="46"/>
      <c r="V67" s="46">
        <v>1</v>
      </c>
      <c r="W67" s="46">
        <f>SUMIFS($Q$67:$Q$70,$T$67:$T$70,V67)</f>
        <v>81.996747557134199</v>
      </c>
      <c r="X67" s="46" t="s">
        <v>407</v>
      </c>
      <c r="Y67" s="46" t="s">
        <v>410</v>
      </c>
      <c r="Z67" s="46" t="s">
        <v>411</v>
      </c>
      <c r="AA67" s="46">
        <f>MAX(W67:W69)</f>
        <v>1334.3440327655044</v>
      </c>
      <c r="AB67" s="144"/>
    </row>
    <row r="68" spans="6:28" x14ac:dyDescent="0.25">
      <c r="F68" s="142"/>
      <c r="G68" s="46" t="str">
        <f>INDEX($X$67:$X$69,MATCH(AA67,$W$67:$W$69,0),1)</f>
        <v>Affordable Above LHA</v>
      </c>
      <c r="H68" s="166" t="str">
        <f>INDEX($Y$67:$Y$69,MATCH(AA67,$W$67:$W$69,0),1)</f>
        <v>above</v>
      </c>
      <c r="I68" s="46" t="str">
        <f>INDEX($Z$67:$Z$69,MATCH(AA67,$W$67:$W$69,0),1)</f>
        <v>will</v>
      </c>
      <c r="J68" s="46"/>
      <c r="K68" s="46"/>
      <c r="L68" s="46" t="str">
        <f>'DATA FOR CHARTS'!B78</f>
        <v>2-bed +</v>
      </c>
      <c r="M68" s="46">
        <f>'DATA FOR CHARTS'!C78</f>
        <v>114.49660539844859</v>
      </c>
      <c r="N68" s="46">
        <f>'DATA FOR CHARTS'!D78</f>
        <v>196.92009211201179</v>
      </c>
      <c r="O68" s="46"/>
      <c r="P68" s="46">
        <v>2</v>
      </c>
      <c r="Q68" s="46">
        <f>N68+N69</f>
        <v>593.06719279800973</v>
      </c>
      <c r="R68" s="200">
        <f>'AREA PROFILE'!E195</f>
        <v>126.03</v>
      </c>
      <c r="S68" s="200">
        <f>'AREA PROFILE'!F195</f>
        <v>129.22157126023038</v>
      </c>
      <c r="T68" s="46">
        <f>IF(S68&lt;R68,1,IF(S68=R68,0,-1))</f>
        <v>-1</v>
      </c>
      <c r="U68" s="46"/>
      <c r="V68" s="46">
        <v>0</v>
      </c>
      <c r="W68" s="46">
        <f>SUMIFS($Q$67:$Q$70,$T$67:$T$70,V68)</f>
        <v>0</v>
      </c>
      <c r="X68" s="46" t="s">
        <v>408</v>
      </c>
      <c r="Y68" s="46" t="s">
        <v>414</v>
      </c>
      <c r="Z68" s="46" t="s">
        <v>411</v>
      </c>
      <c r="AA68" s="46"/>
      <c r="AB68" s="144"/>
    </row>
    <row r="69" spans="6:28" x14ac:dyDescent="0.25">
      <c r="F69" s="142"/>
      <c r="G69" s="46"/>
      <c r="H69" s="166"/>
      <c r="I69" s="46"/>
      <c r="J69" s="46"/>
      <c r="K69" s="46" t="str">
        <f>'DATA FOR CHARTS'!A79</f>
        <v>House</v>
      </c>
      <c r="L69" s="46" t="str">
        <f>'DATA FOR CHARTS'!B79</f>
        <v>2-bed</v>
      </c>
      <c r="M69" s="46">
        <f>'DATA FOR CHARTS'!C79</f>
        <v>438.41375097784362</v>
      </c>
      <c r="N69" s="46">
        <f>'DATA FOR CHARTS'!D79</f>
        <v>396.14710068599788</v>
      </c>
      <c r="O69" s="46"/>
      <c r="P69" s="46">
        <v>3</v>
      </c>
      <c r="Q69" s="46">
        <f>N70</f>
        <v>585.14236396654542</v>
      </c>
      <c r="R69" s="200">
        <f>'AREA PROFILE'!E196</f>
        <v>151.54</v>
      </c>
      <c r="S69" s="200">
        <f>'AREA PROFILE'!F196</f>
        <v>156.81725632084527</v>
      </c>
      <c r="T69" s="46">
        <f>IF(S69&lt;R69,1,IF(S69=R69,0,-1))</f>
        <v>-1</v>
      </c>
      <c r="U69" s="46"/>
      <c r="V69" s="46">
        <v>-1</v>
      </c>
      <c r="W69" s="46">
        <f>SUMIFS($Q$67:$Q$70,$T$67:$T$70,V69)</f>
        <v>1334.3440327655044</v>
      </c>
      <c r="X69" s="46" t="s">
        <v>409</v>
      </c>
      <c r="Y69" s="46" t="s">
        <v>412</v>
      </c>
      <c r="Z69" s="46" t="s">
        <v>413</v>
      </c>
      <c r="AA69" s="46"/>
      <c r="AB69" s="144"/>
    </row>
    <row r="70" spans="6:28" x14ac:dyDescent="0.25">
      <c r="F70" s="142"/>
      <c r="G70" s="46"/>
      <c r="H70" s="166"/>
      <c r="I70" s="46"/>
      <c r="J70" s="46"/>
      <c r="K70" s="46"/>
      <c r="L70" s="46" t="str">
        <f>'DATA FOR CHARTS'!B80</f>
        <v>3-bed</v>
      </c>
      <c r="M70" s="46">
        <f>'DATA FOR CHARTS'!C80</f>
        <v>1522.7961548943458</v>
      </c>
      <c r="N70" s="46">
        <f>'DATA FOR CHARTS'!D80</f>
        <v>585.14236396654542</v>
      </c>
      <c r="O70" s="46"/>
      <c r="P70" s="46">
        <v>4</v>
      </c>
      <c r="Q70" s="46">
        <f>N71+N72</f>
        <v>81.996747557134199</v>
      </c>
      <c r="R70" s="46">
        <f>'AREA PROFILE'!E197</f>
        <v>192.75</v>
      </c>
      <c r="S70" s="46">
        <f>'AREA PROFILE'!F197</f>
        <v>179.13453503533216</v>
      </c>
      <c r="T70" s="46">
        <f>IF(S70&lt;R70,1,IF(S70=R70,0,-1))</f>
        <v>1</v>
      </c>
      <c r="U70" s="46"/>
      <c r="V70" s="46"/>
      <c r="W70" s="46"/>
      <c r="X70" s="46"/>
      <c r="Y70" s="46"/>
      <c r="Z70" s="46"/>
      <c r="AA70" s="46"/>
      <c r="AB70" s="144"/>
    </row>
    <row r="71" spans="6:28" x14ac:dyDescent="0.25">
      <c r="F71" s="142"/>
      <c r="G71" s="46"/>
      <c r="H71" s="166"/>
      <c r="I71" s="46"/>
      <c r="J71" s="46"/>
      <c r="K71" s="46"/>
      <c r="L71" s="46" t="str">
        <f>'DATA FOR CHARTS'!B81</f>
        <v>4-bed</v>
      </c>
      <c r="M71" s="46">
        <f>'DATA FOR CHARTS'!C81</f>
        <v>763.00817104985902</v>
      </c>
      <c r="N71" s="46">
        <f>'DATA FOR CHARTS'!D81</f>
        <v>70.682170945651819</v>
      </c>
      <c r="O71" s="46"/>
      <c r="P71" s="46"/>
      <c r="Q71" s="46"/>
      <c r="R71" s="46"/>
      <c r="S71" s="46"/>
      <c r="T71" s="46"/>
      <c r="U71" s="46"/>
      <c r="V71" s="46"/>
      <c r="W71" s="46"/>
      <c r="X71" s="46"/>
      <c r="Y71" s="46"/>
      <c r="Z71" s="46"/>
      <c r="AA71" s="46"/>
      <c r="AB71" s="144"/>
    </row>
    <row r="72" spans="6:28" x14ac:dyDescent="0.25">
      <c r="F72" s="145"/>
      <c r="G72" s="146"/>
      <c r="H72" s="167"/>
      <c r="I72" s="146"/>
      <c r="J72" s="146"/>
      <c r="K72" s="146"/>
      <c r="L72" s="146" t="str">
        <f>'DATA FOR CHARTS'!B82</f>
        <v>5-bed +</v>
      </c>
      <c r="M72" s="146">
        <f>'DATA FOR CHARTS'!C82</f>
        <v>207.43804348661382</v>
      </c>
      <c r="N72" s="146">
        <f>'DATA FOR CHARTS'!D82</f>
        <v>11.31457661148238</v>
      </c>
      <c r="O72" s="146"/>
      <c r="P72" s="146"/>
      <c r="Q72" s="146"/>
      <c r="R72" s="146"/>
      <c r="S72" s="146"/>
      <c r="T72" s="146"/>
      <c r="U72" s="146"/>
      <c r="V72" s="146"/>
      <c r="W72" s="146"/>
      <c r="X72" s="146"/>
      <c r="Y72" s="146"/>
      <c r="Z72" s="146"/>
      <c r="AA72" s="146"/>
      <c r="AB72" s="147"/>
    </row>
    <row r="73" spans="6:28" x14ac:dyDescent="0.25">
      <c r="K73" s="5"/>
      <c r="L73" s="5"/>
      <c r="M73" s="5"/>
      <c r="N73" s="5"/>
      <c r="O73" s="5"/>
    </row>
    <row r="74" spans="6:28" x14ac:dyDescent="0.25">
      <c r="F74" s="153"/>
      <c r="G74" s="140"/>
      <c r="H74" s="164"/>
      <c r="I74" s="140"/>
      <c r="J74" s="140"/>
      <c r="K74" s="140"/>
      <c r="L74" s="140"/>
      <c r="M74" s="140"/>
      <c r="N74" s="140"/>
      <c r="O74" s="140"/>
      <c r="P74" s="140"/>
      <c r="Q74" s="140"/>
      <c r="R74" s="140"/>
      <c r="S74" s="140"/>
      <c r="T74" s="140"/>
      <c r="U74" s="140"/>
      <c r="V74" s="140"/>
      <c r="W74" s="140"/>
      <c r="X74" s="140"/>
      <c r="Y74" s="140"/>
      <c r="Z74" s="140"/>
      <c r="AA74" s="140"/>
      <c r="AB74" s="141"/>
    </row>
    <row r="75" spans="6:28" x14ac:dyDescent="0.25">
      <c r="F75" s="142"/>
      <c r="G75" s="46"/>
      <c r="H75" s="166"/>
      <c r="I75" s="46"/>
      <c r="J75" s="46"/>
      <c r="K75" s="46"/>
      <c r="L75" s="46"/>
      <c r="M75" s="46"/>
      <c r="N75" s="46" t="s">
        <v>357</v>
      </c>
      <c r="O75" s="46" t="s">
        <v>436</v>
      </c>
      <c r="P75" s="46"/>
      <c r="Q75" s="46"/>
      <c r="R75" s="46"/>
      <c r="S75" s="46"/>
      <c r="T75" s="46"/>
      <c r="U75" s="46"/>
      <c r="V75" s="46"/>
      <c r="W75" s="46"/>
      <c r="X75" s="46"/>
      <c r="Y75" s="46"/>
      <c r="Z75" s="46"/>
      <c r="AA75" s="46"/>
      <c r="AB75" s="144"/>
    </row>
    <row r="76" spans="6:28" ht="60" x14ac:dyDescent="0.25">
      <c r="F76" s="154" t="str">
        <f>IF(Q80=4,"Shared ownership at 50% equity share is less expensive than renting privately at the median rent. ","")&amp;"Shared ownership at 50% equity share for a 2-bedroom property would cost "&amp;IF(T77=0,"about the same as",TEXT(ABS(T77),"£#0"))&amp;IF(T77=0,"",IF(T77&lt;0," more than"," less than"))&amp;" the median rent for a 2-bed property."&amp;" A shared ownership 3-bedroom property would cost "&amp;IF(T78=0,"about the same as",TEXT(ABS(T78),"£#0"))&amp;IF(T78=0,"",IF(T78&lt;0," more than"," less than"))&amp;"  the median rent for a 3-bed property."</f>
        <v>Shared ownership at 50% equity share for a 2-bedroom property would cost £5 more than the median rent for a 2-bed property. A shared ownership 3-bedroom property would cost about the same as  the median rent for a 3-bed property.</v>
      </c>
      <c r="G76" s="46"/>
      <c r="H76" s="46"/>
      <c r="I76" s="46"/>
      <c r="J76" s="46"/>
      <c r="K76" s="46"/>
      <c r="L76" s="46"/>
      <c r="M76" s="46" t="s">
        <v>268</v>
      </c>
      <c r="N76" s="46">
        <f>'AREA PROFILE'!D194</f>
        <v>135.86927130284349</v>
      </c>
      <c r="O76" s="46">
        <f>'AREA PROFILE'!T194</f>
        <v>104.87171818346866</v>
      </c>
      <c r="P76" s="46"/>
      <c r="Q76" s="46">
        <f>IF(O76&lt;=N76,1,0)</f>
        <v>1</v>
      </c>
      <c r="R76" s="46"/>
      <c r="S76" s="46"/>
      <c r="T76" s="46"/>
      <c r="U76" s="46"/>
      <c r="V76" s="46"/>
      <c r="W76" s="46"/>
      <c r="X76" s="46"/>
      <c r="Y76" s="46"/>
      <c r="Z76" s="46"/>
      <c r="AA76" s="46"/>
      <c r="AB76" s="144"/>
    </row>
    <row r="77" spans="6:28" x14ac:dyDescent="0.25">
      <c r="F77" s="142"/>
      <c r="G77" s="46"/>
      <c r="H77" s="46"/>
      <c r="I77" s="46"/>
      <c r="J77" s="46"/>
      <c r="K77" s="46"/>
      <c r="L77" s="46"/>
      <c r="M77" s="46" t="s">
        <v>269</v>
      </c>
      <c r="N77" s="46">
        <f>'AREA PROFILE'!D195</f>
        <v>171.42673664705322</v>
      </c>
      <c r="O77" s="46">
        <f>'AREA PROFILE'!T195</f>
        <v>176.04998352854784</v>
      </c>
      <c r="P77" s="46"/>
      <c r="Q77" s="46">
        <f>IF(O77&lt;=N77,1,0)</f>
        <v>0</v>
      </c>
      <c r="R77" s="46"/>
      <c r="S77" s="46">
        <f>N77-O77</f>
        <v>-4.623246881494623</v>
      </c>
      <c r="T77" s="46">
        <f>ROUND(S77,0)</f>
        <v>-5</v>
      </c>
      <c r="U77" s="46"/>
      <c r="V77" s="46"/>
      <c r="W77" s="46"/>
      <c r="X77" s="46"/>
      <c r="Y77" s="46"/>
      <c r="Z77" s="46"/>
      <c r="AA77" s="46"/>
      <c r="AB77" s="144"/>
    </row>
    <row r="78" spans="6:28" x14ac:dyDescent="0.25">
      <c r="F78" s="142"/>
      <c r="G78" s="46"/>
      <c r="H78" s="46"/>
      <c r="I78" s="46"/>
      <c r="J78" s="46"/>
      <c r="K78" s="46"/>
      <c r="L78" s="46"/>
      <c r="M78" s="46" t="s">
        <v>270</v>
      </c>
      <c r="N78" s="46">
        <f>'AREA PROFILE'!D196</f>
        <v>215.8625256362146</v>
      </c>
      <c r="O78" s="46">
        <f>'AREA PROFILE'!T196</f>
        <v>215.8980633022029</v>
      </c>
      <c r="P78" s="46"/>
      <c r="Q78" s="46">
        <f>IF(O78&lt;=N78,1,0)</f>
        <v>0</v>
      </c>
      <c r="R78" s="46"/>
      <c r="S78" s="46">
        <f>N78-O78</f>
        <v>-3.553766598830066E-2</v>
      </c>
      <c r="T78" s="46">
        <f>ROUND(S78,0)</f>
        <v>0</v>
      </c>
      <c r="U78" s="46"/>
      <c r="V78" s="46"/>
      <c r="W78" s="46"/>
      <c r="X78" s="46"/>
      <c r="Y78" s="46"/>
      <c r="Z78" s="46"/>
      <c r="AA78" s="46"/>
      <c r="AB78" s="144"/>
    </row>
    <row r="79" spans="6:28" x14ac:dyDescent="0.25">
      <c r="F79" s="142"/>
      <c r="G79" s="46"/>
      <c r="H79" s="46"/>
      <c r="I79" s="46"/>
      <c r="J79" s="46"/>
      <c r="K79" s="46"/>
      <c r="L79" s="46"/>
      <c r="M79" s="46" t="s">
        <v>271</v>
      </c>
      <c r="N79" s="46">
        <f>'AREA PROFILE'!D197</f>
        <v>292.05709423094964</v>
      </c>
      <c r="O79" s="46">
        <f>'AREA PROFILE'!T197</f>
        <v>332.70091138566841</v>
      </c>
      <c r="P79" s="46"/>
      <c r="Q79" s="46">
        <f>IF(O79&lt;=N79,1,0)</f>
        <v>0</v>
      </c>
      <c r="R79" s="46"/>
      <c r="S79" s="46"/>
      <c r="T79" s="46"/>
      <c r="U79" s="46"/>
      <c r="V79" s="46"/>
      <c r="W79" s="46"/>
      <c r="X79" s="46"/>
      <c r="Y79" s="46"/>
      <c r="Z79" s="46"/>
      <c r="AA79" s="46"/>
      <c r="AB79" s="144"/>
    </row>
    <row r="80" spans="6:28" x14ac:dyDescent="0.25">
      <c r="F80" s="145"/>
      <c r="G80" s="146"/>
      <c r="H80" s="167"/>
      <c r="I80" s="146"/>
      <c r="J80" s="146"/>
      <c r="K80" s="146"/>
      <c r="L80" s="146"/>
      <c r="M80" s="146"/>
      <c r="N80" s="146"/>
      <c r="O80" s="146"/>
      <c r="P80" s="146"/>
      <c r="Q80" s="146">
        <f>SUM(Q76:Q79)</f>
        <v>1</v>
      </c>
      <c r="R80" s="146"/>
      <c r="S80" s="146"/>
      <c r="T80" s="146"/>
      <c r="U80" s="146"/>
      <c r="V80" s="146"/>
      <c r="W80" s="146"/>
      <c r="X80" s="146"/>
      <c r="Y80" s="146"/>
      <c r="Z80" s="146"/>
      <c r="AA80" s="146"/>
      <c r="AB80" s="147"/>
    </row>
    <row r="83" spans="6:31" x14ac:dyDescent="0.25">
      <c r="F83" s="153"/>
      <c r="G83" s="140"/>
      <c r="H83" s="164"/>
      <c r="I83" s="140"/>
      <c r="J83" s="140"/>
      <c r="K83" s="140"/>
      <c r="L83" s="140"/>
      <c r="M83" s="140"/>
      <c r="N83" s="140" t="str">
        <f>'DATA FOR CHARTS'!S67</f>
        <v>Market Housing</v>
      </c>
      <c r="O83" s="140" t="str">
        <f>'DATA FOR CHARTS'!T67</f>
        <v>Affordable Housing</v>
      </c>
      <c r="P83" s="140"/>
      <c r="Q83" s="140"/>
      <c r="R83" s="140"/>
      <c r="S83" s="140"/>
      <c r="T83" s="140"/>
      <c r="U83" s="140"/>
      <c r="V83" s="140"/>
      <c r="W83" s="140"/>
      <c r="X83" s="140"/>
      <c r="Y83" s="140"/>
      <c r="Z83" s="140"/>
      <c r="AA83" s="140"/>
      <c r="AB83" s="140"/>
      <c r="AC83" s="140"/>
      <c r="AD83" s="140"/>
      <c r="AE83" s="141"/>
    </row>
    <row r="84" spans="6:31" ht="165" x14ac:dyDescent="0.25">
      <c r="F84" s="154" t="str">
        <f>IF(I90&lt;100,"There is too little growth within "&amp;L3&amp;" to provide any reliable mix data.","In "&amp;L3&amp;" there is a need for "&amp;TEXT(N92,"#0%")&amp;" market housing and "&amp;TEXT(O92,"#0%")&amp;" affordable housing. Considering property size, the greatest need is for "&amp;H85&amp;", with "&amp;TEXT(I85,"#0%")&amp;" being market housing and "&amp;TEXT(J85,"#0%")&amp;" affordable."&amp;" The next greatest need is for "&amp;H86&amp;", with "&amp;TEXT(I86,"#0%")&amp;" being market housing and "&amp;TEXT(J86,"#0%")&amp;" affordable, then "&amp;H87&amp;", with "&amp;TEXT(I87,"#0%")&amp;" market housing and "&amp;TEXT(J87,"#0%")&amp;" affordable.")</f>
        <v>In Berkeley there is a need for 66% market housing and 34% affordable housing. Considering property size, the greatest need is for 3 bedroom properties, with 70% being market housing and 30% affordable. The next greatest need is for 2 bedroom properties, with 36% being market housing and 64% affordable, then 4 bedroom properties, with 93% market housing and 7% affordable.</v>
      </c>
      <c r="G84" s="46"/>
      <c r="H84" s="175" t="s">
        <v>451</v>
      </c>
      <c r="I84" s="46"/>
      <c r="J84" s="46"/>
      <c r="K84" s="46"/>
      <c r="L84" s="46"/>
      <c r="M84" s="46" t="str">
        <f>'DATA FOR CHARTS'!R68</f>
        <v>1-bed</v>
      </c>
      <c r="N84" s="46">
        <f>'DATA FOR CHARTS'!S68</f>
        <v>11.499958331550937</v>
      </c>
      <c r="O84" s="46">
        <f>'DATA FOR CHARTS'!T68</f>
        <v>32.119316152271182</v>
      </c>
      <c r="P84" s="46">
        <f>SUM(N84:O84)</f>
        <v>43.619274483822117</v>
      </c>
      <c r="Q84" s="46" t="s">
        <v>437</v>
      </c>
      <c r="R84" s="46"/>
      <c r="S84" s="46">
        <f t="shared" ref="S84:S89" si="3">RANK(P84,$P$84:$P$89)</f>
        <v>6</v>
      </c>
      <c r="T84" s="46"/>
      <c r="U84" s="46" t="s">
        <v>443</v>
      </c>
      <c r="V84" s="46"/>
      <c r="W84" s="46"/>
      <c r="X84" s="46" t="s">
        <v>299</v>
      </c>
      <c r="Y84" s="46" t="s">
        <v>300</v>
      </c>
      <c r="Z84" s="46"/>
      <c r="AA84" s="46"/>
      <c r="AB84" s="46"/>
      <c r="AC84" s="46"/>
      <c r="AD84" s="46"/>
      <c r="AE84" s="144"/>
    </row>
    <row r="85" spans="6:31" x14ac:dyDescent="0.25">
      <c r="F85" s="142"/>
      <c r="G85" s="46">
        <v>1</v>
      </c>
      <c r="H85" s="166" t="str">
        <f>INDEX($W$84:$W$89,MATCH(G85,$AA$84:$AA$89,0),1)</f>
        <v>3 bedroom properties</v>
      </c>
      <c r="I85" s="46">
        <f>INDEX($AC$84:$AC$89,MATCH(G85,$AA$84:$AA$89,0),1)</f>
        <v>0.70245485445989542</v>
      </c>
      <c r="J85" s="46">
        <f>INDEX($AD$84:$AD$89,MATCH(G85,$AA$84:$AA$89,0),1)</f>
        <v>0.29754514554010469</v>
      </c>
      <c r="K85" s="46"/>
      <c r="L85" s="46"/>
      <c r="M85" s="46" t="str">
        <f>'DATA FOR CHARTS'!R69</f>
        <v>2-bed +</v>
      </c>
      <c r="N85" s="46">
        <f>'DATA FOR CHARTS'!S69</f>
        <v>22.873330841649604</v>
      </c>
      <c r="O85" s="46">
        <f>'DATA FOR CHARTS'!T69</f>
        <v>54.186356513966189</v>
      </c>
      <c r="P85" s="46">
        <f t="shared" ref="P85:P89" si="4">SUM(N85:O85)</f>
        <v>77.059687355615793</v>
      </c>
      <c r="Q85" s="46" t="s">
        <v>438</v>
      </c>
      <c r="R85" s="46"/>
      <c r="S85" s="46">
        <f t="shared" si="3"/>
        <v>4</v>
      </c>
      <c r="T85" s="46"/>
      <c r="U85" s="46" t="s">
        <v>444</v>
      </c>
      <c r="V85" s="46"/>
      <c r="W85" s="46" t="s">
        <v>443</v>
      </c>
      <c r="X85" s="46">
        <f t="shared" ref="X85:Y89" si="5">MAX(0,SUMIFS(N$84:N$89,$U$84:$U$89,$W85))</f>
        <v>11.499958331550937</v>
      </c>
      <c r="Y85" s="46">
        <f t="shared" si="5"/>
        <v>32.119316152271182</v>
      </c>
      <c r="Z85" s="46">
        <f>SUM(X85:Y85)</f>
        <v>43.619274483822117</v>
      </c>
      <c r="AA85" s="46">
        <f>RANK(Z85,$Z$85:$Z$89)</f>
        <v>5</v>
      </c>
      <c r="AB85" s="46"/>
      <c r="AC85" s="46">
        <f>X85/Z85</f>
        <v>0.26364396170358445</v>
      </c>
      <c r="AD85" s="46">
        <f>Y85/Z85</f>
        <v>0.7363560382964156</v>
      </c>
      <c r="AE85" s="144"/>
    </row>
    <row r="86" spans="6:31" x14ac:dyDescent="0.25">
      <c r="F86" s="142"/>
      <c r="G86" s="46">
        <v>2</v>
      </c>
      <c r="H86" s="166" t="str">
        <f>INDEX($W$84:$W$89,MATCH(G86,$AA$84:$AA$89,0),1)</f>
        <v>2 bedroom properties</v>
      </c>
      <c r="I86" s="46">
        <f>INDEX($AC$84:$AC$89,MATCH(G86,$AA$84:$AA$89,0),1)</f>
        <v>0.36159645555820752</v>
      </c>
      <c r="J86" s="46">
        <f>INDEX($AD$84:$AD$89,MATCH(G86,$AA$84:$AA$89,0),1)</f>
        <v>0.63840354444179248</v>
      </c>
      <c r="K86" s="46"/>
      <c r="L86" s="46"/>
      <c r="M86" s="46" t="str">
        <f>'DATA FOR CHARTS'!R70</f>
        <v>2-bed</v>
      </c>
      <c r="N86" s="46">
        <f>'DATA FOR CHARTS'!S70</f>
        <v>90.094984530934539</v>
      </c>
      <c r="O86" s="46">
        <f>'DATA FOR CHARTS'!T70</f>
        <v>145.2607670263989</v>
      </c>
      <c r="P86" s="46">
        <f t="shared" si="4"/>
        <v>235.35575155733343</v>
      </c>
      <c r="Q86" s="46" t="s">
        <v>439</v>
      </c>
      <c r="R86" s="46"/>
      <c r="S86" s="46">
        <f t="shared" si="3"/>
        <v>2</v>
      </c>
      <c r="T86" s="46"/>
      <c r="U86" s="46" t="s">
        <v>444</v>
      </c>
      <c r="V86" s="46"/>
      <c r="W86" s="46" t="s">
        <v>444</v>
      </c>
      <c r="X86" s="46">
        <f t="shared" si="5"/>
        <v>112.96831537258414</v>
      </c>
      <c r="Y86" s="46">
        <f t="shared" si="5"/>
        <v>199.44712354036508</v>
      </c>
      <c r="Z86" s="46">
        <f t="shared" ref="Z86:Z89" si="6">SUM(X86:Y86)</f>
        <v>312.41543891294924</v>
      </c>
      <c r="AA86" s="46">
        <f>RANK(Z86,$Z$85:$Z$89)</f>
        <v>2</v>
      </c>
      <c r="AB86" s="46"/>
      <c r="AC86" s="46">
        <f t="shared" ref="AC86:AC89" si="7">X86/Z86</f>
        <v>0.36159645555820752</v>
      </c>
      <c r="AD86" s="46">
        <f t="shared" ref="AD86:AD89" si="8">Y86/Z86</f>
        <v>0.63840354444179248</v>
      </c>
      <c r="AE86" s="144"/>
    </row>
    <row r="87" spans="6:31" x14ac:dyDescent="0.25">
      <c r="F87" s="142"/>
      <c r="G87" s="46">
        <v>3</v>
      </c>
      <c r="H87" s="166" t="str">
        <f>INDEX($W$84:$W$89,MATCH(G87,$AA$84:$AA$89,0),1)</f>
        <v>4 bedroom properties</v>
      </c>
      <c r="I87" s="46">
        <f>INDEX($AC$84:$AC$89,MATCH(G87,$AA$84:$AA$89,0),1)</f>
        <v>0.92828697410491634</v>
      </c>
      <c r="J87" s="46">
        <f>INDEX($AD$84:$AD$89,MATCH(G87,$AA$84:$AA$89,0),1)</f>
        <v>7.1713025895083715E-2</v>
      </c>
      <c r="K87" s="46"/>
      <c r="L87" s="46"/>
      <c r="M87" s="46" t="str">
        <f>'DATA FOR CHARTS'!R71</f>
        <v>3-bed</v>
      </c>
      <c r="N87" s="46">
        <f>'DATA FOR CHARTS'!S71</f>
        <v>454.66932599970255</v>
      </c>
      <c r="O87" s="46">
        <f>'DATA FOR CHARTS'!T71</f>
        <v>192.58839186358912</v>
      </c>
      <c r="P87" s="46">
        <f t="shared" si="4"/>
        <v>647.25771786329165</v>
      </c>
      <c r="Q87" s="46" t="s">
        <v>442</v>
      </c>
      <c r="R87" s="46"/>
      <c r="S87" s="46">
        <f t="shared" si="3"/>
        <v>1</v>
      </c>
      <c r="T87" s="46"/>
      <c r="U87" s="46" t="s">
        <v>445</v>
      </c>
      <c r="V87" s="46"/>
      <c r="W87" s="46" t="s">
        <v>445</v>
      </c>
      <c r="X87" s="46">
        <f t="shared" si="5"/>
        <v>454.66932599970255</v>
      </c>
      <c r="Y87" s="46">
        <f t="shared" si="5"/>
        <v>192.58839186358912</v>
      </c>
      <c r="Z87" s="46">
        <f t="shared" si="6"/>
        <v>647.25771786329165</v>
      </c>
      <c r="AA87" s="46">
        <f>RANK(Z87,$Z$85:$Z$89)</f>
        <v>1</v>
      </c>
      <c r="AB87" s="46"/>
      <c r="AC87" s="46">
        <f t="shared" si="7"/>
        <v>0.70245485445989542</v>
      </c>
      <c r="AD87" s="46">
        <f t="shared" si="8"/>
        <v>0.29754514554010469</v>
      </c>
      <c r="AE87" s="144"/>
    </row>
    <row r="88" spans="6:31" x14ac:dyDescent="0.25">
      <c r="F88" s="142"/>
      <c r="G88" s="46"/>
      <c r="H88" s="166"/>
      <c r="I88" s="46"/>
      <c r="J88" s="46"/>
      <c r="K88" s="46"/>
      <c r="L88" s="46"/>
      <c r="M88" s="46" t="str">
        <f>'DATA FOR CHARTS'!R72</f>
        <v>4-bed</v>
      </c>
      <c r="N88" s="46">
        <f>'DATA FOR CHARTS'!S72</f>
        <v>211.84425702631472</v>
      </c>
      <c r="O88" s="46">
        <f>'DATA FOR CHARTS'!T72</f>
        <v>16.365620884103731</v>
      </c>
      <c r="P88" s="46">
        <f t="shared" si="4"/>
        <v>228.20987791041844</v>
      </c>
      <c r="Q88" s="46" t="s">
        <v>440</v>
      </c>
      <c r="R88" s="46"/>
      <c r="S88" s="46">
        <f t="shared" si="3"/>
        <v>3</v>
      </c>
      <c r="T88" s="46"/>
      <c r="U88" s="46" t="s">
        <v>446</v>
      </c>
      <c r="V88" s="46"/>
      <c r="W88" s="46" t="s">
        <v>446</v>
      </c>
      <c r="X88" s="46">
        <f t="shared" si="5"/>
        <v>211.84425702631472</v>
      </c>
      <c r="Y88" s="46">
        <f t="shared" si="5"/>
        <v>16.365620884103731</v>
      </c>
      <c r="Z88" s="46">
        <f t="shared" si="6"/>
        <v>228.20987791041844</v>
      </c>
      <c r="AA88" s="46">
        <f>RANK(Z88,$Z$85:$Z$89)</f>
        <v>3</v>
      </c>
      <c r="AB88" s="46"/>
      <c r="AC88" s="46">
        <f t="shared" si="7"/>
        <v>0.92828697410491634</v>
      </c>
      <c r="AD88" s="46">
        <f t="shared" si="8"/>
        <v>7.1713025895083715E-2</v>
      </c>
      <c r="AE88" s="144"/>
    </row>
    <row r="89" spans="6:31" x14ac:dyDescent="0.25">
      <c r="F89" s="142"/>
      <c r="G89" s="46"/>
      <c r="H89" s="166"/>
      <c r="I89" s="46"/>
      <c r="J89" s="46"/>
      <c r="K89" s="46"/>
      <c r="L89" s="46"/>
      <c r="M89" s="46" t="str">
        <f>'DATA FOR CHARTS'!R73</f>
        <v>5-bed +</v>
      </c>
      <c r="N89" s="46">
        <f>'DATA FOR CHARTS'!S73</f>
        <v>56.581446797202631</v>
      </c>
      <c r="O89" s="46">
        <f>'DATA FOR CHARTS'!T73</f>
        <v>2.1807968373866733</v>
      </c>
      <c r="P89" s="46">
        <f t="shared" si="4"/>
        <v>58.762243634589304</v>
      </c>
      <c r="Q89" s="46" t="s">
        <v>441</v>
      </c>
      <c r="R89" s="46"/>
      <c r="S89" s="46">
        <f t="shared" si="3"/>
        <v>5</v>
      </c>
      <c r="T89" s="46"/>
      <c r="U89" s="46" t="s">
        <v>447</v>
      </c>
      <c r="V89" s="46"/>
      <c r="W89" s="46" t="s">
        <v>447</v>
      </c>
      <c r="X89" s="46">
        <f t="shared" si="5"/>
        <v>56.581446797202631</v>
      </c>
      <c r="Y89" s="46">
        <f t="shared" si="5"/>
        <v>2.1807968373866733</v>
      </c>
      <c r="Z89" s="46">
        <f t="shared" si="6"/>
        <v>58.762243634589304</v>
      </c>
      <c r="AA89" s="46">
        <f>RANK(Z89,$Z$85:$Z$89)</f>
        <v>4</v>
      </c>
      <c r="AB89" s="46"/>
      <c r="AC89" s="46">
        <f t="shared" si="7"/>
        <v>0.96288778810169551</v>
      </c>
      <c r="AD89" s="46">
        <f t="shared" si="8"/>
        <v>3.7112211898304506E-2</v>
      </c>
      <c r="AE89" s="144"/>
    </row>
    <row r="90" spans="6:31" x14ac:dyDescent="0.25">
      <c r="F90" s="142"/>
      <c r="G90" s="46"/>
      <c r="H90" s="166"/>
      <c r="I90" s="46">
        <f>'AREA PROFILE'!M85</f>
        <v>399.42590009495689</v>
      </c>
      <c r="J90" s="46"/>
      <c r="K90" s="46"/>
      <c r="L90" s="46"/>
      <c r="M90" s="46"/>
      <c r="N90" s="46"/>
      <c r="O90" s="46"/>
      <c r="P90" s="46"/>
      <c r="Q90" s="46"/>
      <c r="R90" s="46"/>
      <c r="S90" s="46"/>
      <c r="T90" s="46"/>
      <c r="U90" s="46"/>
      <c r="V90" s="46"/>
      <c r="W90" s="46"/>
      <c r="X90" s="46"/>
      <c r="Y90" s="46"/>
      <c r="Z90" s="46"/>
      <c r="AA90" s="46"/>
      <c r="AB90" s="46"/>
      <c r="AC90" s="46"/>
      <c r="AD90" s="46"/>
      <c r="AE90" s="144"/>
    </row>
    <row r="91" spans="6:31" x14ac:dyDescent="0.25">
      <c r="F91" s="142"/>
      <c r="G91" s="46"/>
      <c r="H91" s="166"/>
      <c r="I91" s="46"/>
      <c r="J91" s="46"/>
      <c r="K91" s="46"/>
      <c r="L91" s="46"/>
      <c r="M91" s="46"/>
      <c r="N91" s="46">
        <f>SUM(N83:N89)</f>
        <v>847.56330352735495</v>
      </c>
      <c r="O91" s="46">
        <f>SUM(O83:O89)</f>
        <v>442.70124927771582</v>
      </c>
      <c r="P91" s="46">
        <f>SUM(P83:P89)</f>
        <v>1290.2645528050709</v>
      </c>
      <c r="Q91" s="46"/>
      <c r="R91" s="46"/>
      <c r="S91" s="46"/>
      <c r="T91" s="46"/>
      <c r="U91" s="46"/>
      <c r="V91" s="46"/>
      <c r="W91" s="46"/>
      <c r="X91" s="46"/>
      <c r="Y91" s="46"/>
      <c r="Z91" s="46"/>
      <c r="AA91" s="46"/>
      <c r="AB91" s="46"/>
      <c r="AC91" s="46"/>
      <c r="AD91" s="46"/>
      <c r="AE91" s="144"/>
    </row>
    <row r="92" spans="6:31" x14ac:dyDescent="0.25">
      <c r="F92" s="145"/>
      <c r="G92" s="146"/>
      <c r="H92" s="167"/>
      <c r="I92" s="146"/>
      <c r="J92" s="146"/>
      <c r="K92" s="146"/>
      <c r="L92" s="146"/>
      <c r="M92" s="146"/>
      <c r="N92" s="146">
        <f>N91/P91</f>
        <v>0.65689110166184816</v>
      </c>
      <c r="O92" s="146">
        <f>O91/P91</f>
        <v>0.34310889833815167</v>
      </c>
      <c r="P92" s="146"/>
      <c r="Q92" s="146"/>
      <c r="R92" s="146"/>
      <c r="S92" s="146"/>
      <c r="T92" s="146"/>
      <c r="U92" s="146"/>
      <c r="V92" s="146"/>
      <c r="W92" s="146"/>
      <c r="X92" s="146"/>
      <c r="Y92" s="146"/>
      <c r="Z92" s="146"/>
      <c r="AA92" s="146"/>
      <c r="AB92" s="146"/>
      <c r="AC92" s="146"/>
      <c r="AD92" s="146"/>
      <c r="AE92" s="147"/>
    </row>
    <row r="97" spans="6:23" ht="45" x14ac:dyDescent="0.25">
      <c r="F97" s="172" t="str">
        <f>"The model identifies a need for "&amp;TEXT(L103,"#,##0")&amp;" specialist properties for ownership by older people, and "&amp;TEXT(M103,"#,##0")&amp;" for rent. Of these, "&amp;TEXT(N99,"#,##0")&amp;" housing with support are needed and "&amp;TEXT(N100,"#,##0")&amp;" Housing with care are needed"</f>
        <v>The model identifies a need for 68 specialist properties for ownership by older people, and 34 for rent. Of these, 94 housing with support are needed and 8 Housing with care are needed</v>
      </c>
      <c r="G97" s="140"/>
      <c r="H97" s="164" t="s">
        <v>449</v>
      </c>
      <c r="I97" s="140"/>
      <c r="J97" s="140"/>
      <c r="K97" s="140"/>
      <c r="L97" s="140" t="str">
        <f>'AREA PROFILE'!G244</f>
        <v>Owned</v>
      </c>
      <c r="M97" s="140" t="str">
        <f>'AREA PROFILE'!H244</f>
        <v>Rented</v>
      </c>
      <c r="N97" s="140" t="str">
        <f>'AREA PROFILE'!I244</f>
        <v>TOTAL</v>
      </c>
      <c r="O97" s="140"/>
      <c r="P97" s="140"/>
      <c r="Q97" s="140"/>
      <c r="R97" s="140"/>
      <c r="S97" s="140"/>
      <c r="T97" s="141"/>
    </row>
    <row r="98" spans="6:23" x14ac:dyDescent="0.25">
      <c r="F98" s="142"/>
      <c r="G98" s="46"/>
      <c r="H98" s="166"/>
      <c r="I98" s="46"/>
      <c r="J98" s="46"/>
      <c r="K98" s="46"/>
      <c r="L98" s="46"/>
      <c r="M98" s="46"/>
      <c r="N98" s="46"/>
      <c r="O98" s="46"/>
      <c r="P98" s="46"/>
      <c r="Q98" s="46"/>
      <c r="R98" s="46"/>
      <c r="S98" s="46"/>
      <c r="T98" s="144"/>
    </row>
    <row r="99" spans="6:23" x14ac:dyDescent="0.25">
      <c r="F99" s="142"/>
      <c r="G99" s="46"/>
      <c r="H99" s="166"/>
      <c r="I99" s="46"/>
      <c r="J99" s="46"/>
      <c r="K99" s="46" t="str">
        <f>'AREA PROFILE'!B245</f>
        <v>Housing with Support</v>
      </c>
      <c r="L99" s="46">
        <f>'AREA PROFILE'!G245</f>
        <v>62.918493950941873</v>
      </c>
      <c r="M99" s="46">
        <f>'AREA PROFILE'!H245</f>
        <v>31.459246975470936</v>
      </c>
      <c r="N99" s="46">
        <f>'AREA PROFILE'!I245</f>
        <v>94.377740926412812</v>
      </c>
      <c r="O99" s="46"/>
      <c r="P99" s="46"/>
      <c r="Q99" s="46"/>
      <c r="R99" s="46"/>
      <c r="S99" s="46"/>
      <c r="T99" s="144"/>
    </row>
    <row r="100" spans="6:23" x14ac:dyDescent="0.25">
      <c r="F100" s="142"/>
      <c r="G100" s="46"/>
      <c r="H100" s="166"/>
      <c r="I100" s="46"/>
      <c r="J100" s="46"/>
      <c r="K100" s="46" t="str">
        <f>'AREA PROFILE'!B246</f>
        <v>Housing with Care</v>
      </c>
      <c r="L100" s="46">
        <f>'AREA PROFILE'!G246</f>
        <v>5.243207829245156</v>
      </c>
      <c r="M100" s="46">
        <f>'AREA PROFILE'!H246</f>
        <v>2.621603914622578</v>
      </c>
      <c r="N100" s="46">
        <f>'AREA PROFILE'!I246</f>
        <v>7.8648117438677341</v>
      </c>
      <c r="O100" s="46"/>
      <c r="P100" s="46"/>
      <c r="Q100" s="46"/>
      <c r="R100" s="46"/>
      <c r="S100" s="46"/>
      <c r="T100" s="144"/>
    </row>
    <row r="101" spans="6:23" x14ac:dyDescent="0.25">
      <c r="F101" s="142"/>
      <c r="G101" s="46"/>
      <c r="H101" s="166"/>
      <c r="I101" s="46"/>
      <c r="J101" s="46"/>
      <c r="K101" s="46"/>
      <c r="L101" s="46"/>
      <c r="M101" s="46"/>
      <c r="N101" s="46"/>
      <c r="O101" s="46"/>
      <c r="P101" s="46"/>
      <c r="Q101" s="46"/>
      <c r="R101" s="46"/>
      <c r="S101" s="46"/>
      <c r="T101" s="144"/>
    </row>
    <row r="102" spans="6:23" x14ac:dyDescent="0.25">
      <c r="F102" s="142"/>
      <c r="G102" s="46"/>
      <c r="H102" s="166"/>
      <c r="I102" s="46"/>
      <c r="J102" s="46"/>
      <c r="K102" s="46"/>
      <c r="L102" s="46"/>
      <c r="M102" s="46"/>
      <c r="N102" s="46"/>
      <c r="O102" s="46"/>
      <c r="P102" s="46"/>
      <c r="Q102" s="46"/>
      <c r="R102" s="46"/>
      <c r="S102" s="46"/>
      <c r="T102" s="144"/>
    </row>
    <row r="103" spans="6:23" x14ac:dyDescent="0.25">
      <c r="F103" s="145"/>
      <c r="G103" s="146"/>
      <c r="H103" s="167"/>
      <c r="I103" s="146"/>
      <c r="J103" s="146"/>
      <c r="K103" s="146" t="str">
        <f>'AREA PROFILE'!B247</f>
        <v>ALL SPECIALIST OLDER PERSON HOUSING</v>
      </c>
      <c r="L103" s="146">
        <f>'AREA PROFILE'!G247</f>
        <v>68.16170178018703</v>
      </c>
      <c r="M103" s="146">
        <f>'AREA PROFILE'!H247</f>
        <v>34.080850890093515</v>
      </c>
      <c r="N103" s="146">
        <f>'AREA PROFILE'!I247</f>
        <v>102.24255267028055</v>
      </c>
      <c r="O103" s="146"/>
      <c r="P103" s="146"/>
      <c r="Q103" s="146"/>
      <c r="R103" s="146"/>
      <c r="S103" s="146"/>
      <c r="T103" s="147"/>
    </row>
    <row r="104" spans="6:23" x14ac:dyDescent="0.25">
      <c r="K104" s="5"/>
      <c r="L104" s="5"/>
      <c r="M104" s="5"/>
      <c r="N104" s="5"/>
      <c r="O104" s="5"/>
      <c r="P104" s="5"/>
      <c r="Q104" s="5"/>
      <c r="R104" s="5"/>
    </row>
    <row r="105" spans="6:23" x14ac:dyDescent="0.25">
      <c r="K105" s="5"/>
      <c r="L105" s="5"/>
      <c r="M105" s="5"/>
      <c r="N105" s="5"/>
      <c r="O105" s="5"/>
      <c r="P105" s="5"/>
      <c r="Q105" s="5"/>
      <c r="R105" s="5"/>
    </row>
    <row r="111" spans="6:23" ht="30" x14ac:dyDescent="0.25">
      <c r="F111" s="148" t="e">
        <f>"The number of people aged 18 – 64 in need of supported housing is projected to "&amp;IF(N121=0,"stay the same between 2016 and 2036.",IF(N121&lt;0,"decrease","increase")&amp;" from "&amp;TEXT(L121,"#,##0")&amp;" in 2016 to "&amp;TEXT(M121,"#,##0")&amp;" in 2036.")&amp;" Over the same period 2016-2036, the number of Frail Elderly is projected to "&amp;IF(S112=0,"stay the same between 2016 and 2036,",IF(S112&lt;0,"decrease","increase")&amp;" from "&amp;TEXT(Q112,"#,##0")&amp;" in 2016 to "&amp;TEXT(R112,"#,##0")&amp;" in 2036,")&amp;" older people with mental health needs from "&amp;TEXT(Q113,"#,##0")&amp;" to "&amp;TEXT(R113,"#,##0")&amp;" and older people with support needs from "&amp;TEXT(Q114,"#,##0")&amp;" to "&amp;TEXT(R114,"#,##0")&amp;"."</f>
        <v>#REF!</v>
      </c>
      <c r="G111" s="140"/>
      <c r="H111" s="164" t="s">
        <v>450</v>
      </c>
      <c r="I111" s="140"/>
      <c r="J111" s="140"/>
      <c r="K111" s="140"/>
      <c r="L111" s="140" t="e">
        <f>'AREA PROFILE'!#REF!</f>
        <v>#REF!</v>
      </c>
      <c r="M111" s="140" t="e">
        <f>'AREA PROFILE'!#REF!</f>
        <v>#REF!</v>
      </c>
      <c r="N111" s="140" t="e">
        <f>'AREA PROFILE'!#REF!</f>
        <v>#REF!</v>
      </c>
      <c r="O111" s="140"/>
      <c r="P111" s="140"/>
      <c r="Q111" s="140" t="e">
        <f>'AREA PROFILE'!#REF!</f>
        <v>#REF!</v>
      </c>
      <c r="R111" s="140" t="e">
        <f>'AREA PROFILE'!#REF!</f>
        <v>#REF!</v>
      </c>
      <c r="S111" s="140" t="s">
        <v>448</v>
      </c>
      <c r="T111" s="140"/>
      <c r="U111" s="140"/>
      <c r="V111" s="140"/>
      <c r="W111" s="141"/>
    </row>
    <row r="112" spans="6:23" x14ac:dyDescent="0.25">
      <c r="F112" s="142"/>
      <c r="G112" s="46"/>
      <c r="H112" s="166"/>
      <c r="I112" s="46"/>
      <c r="J112" s="46"/>
      <c r="K112" s="173" t="e">
        <f>'AREA PROFILE'!#REF!</f>
        <v>#REF!</v>
      </c>
      <c r="L112" s="143" t="e">
        <f>ROUND('AREA PROFILE'!#REF!,0)</f>
        <v>#REF!</v>
      </c>
      <c r="M112" s="143" t="e">
        <f>ROUND('AREA PROFILE'!#REF!,0)</f>
        <v>#REF!</v>
      </c>
      <c r="N112" s="143" t="e">
        <f>ROUND('AREA PROFILE'!#REF!,0)</f>
        <v>#REF!</v>
      </c>
      <c r="O112" s="46"/>
      <c r="P112" s="173" t="e">
        <f>'AREA PROFILE'!#REF!</f>
        <v>#REF!</v>
      </c>
      <c r="Q112" s="143" t="e">
        <f>ROUND('AREA PROFILE'!#REF!,0)</f>
        <v>#REF!</v>
      </c>
      <c r="R112" s="143" t="e">
        <f>ROUND('AREA PROFILE'!#REF!,0)</f>
        <v>#REF!</v>
      </c>
      <c r="S112" s="143" t="e">
        <f>ROUND('AREA PROFILE'!#REF!,0)</f>
        <v>#REF!</v>
      </c>
      <c r="T112" s="46"/>
      <c r="U112" s="46"/>
      <c r="V112" s="46"/>
      <c r="W112" s="144"/>
    </row>
    <row r="113" spans="6:23" x14ac:dyDescent="0.25">
      <c r="F113" s="142"/>
      <c r="G113" s="46"/>
      <c r="H113" s="166"/>
      <c r="I113" s="46"/>
      <c r="J113" s="46"/>
      <c r="K113" s="173" t="e">
        <f>'AREA PROFILE'!#REF!</f>
        <v>#REF!</v>
      </c>
      <c r="L113" s="143" t="e">
        <f>ROUND('AREA PROFILE'!#REF!,0)</f>
        <v>#REF!</v>
      </c>
      <c r="M113" s="143" t="e">
        <f>ROUND('AREA PROFILE'!#REF!,0)</f>
        <v>#REF!</v>
      </c>
      <c r="N113" s="143" t="e">
        <f>ROUND('AREA PROFILE'!#REF!,0)</f>
        <v>#REF!</v>
      </c>
      <c r="O113" s="46"/>
      <c r="P113" s="173" t="e">
        <f>'AREA PROFILE'!#REF!</f>
        <v>#REF!</v>
      </c>
      <c r="Q113" s="143" t="e">
        <f>ROUND('AREA PROFILE'!#REF!,0)</f>
        <v>#REF!</v>
      </c>
      <c r="R113" s="143" t="e">
        <f>ROUND('AREA PROFILE'!#REF!,0)</f>
        <v>#REF!</v>
      </c>
      <c r="S113" s="143" t="e">
        <f>ROUND('AREA PROFILE'!#REF!,0)</f>
        <v>#REF!</v>
      </c>
      <c r="T113" s="46"/>
      <c r="U113" s="46"/>
      <c r="V113" s="46"/>
      <c r="W113" s="144"/>
    </row>
    <row r="114" spans="6:23" x14ac:dyDescent="0.25">
      <c r="F114" s="142"/>
      <c r="G114" s="46"/>
      <c r="H114" s="166"/>
      <c r="I114" s="46"/>
      <c r="J114" s="46"/>
      <c r="K114" s="173" t="e">
        <f>'AREA PROFILE'!#REF!</f>
        <v>#REF!</v>
      </c>
      <c r="L114" s="143" t="e">
        <f>ROUND('AREA PROFILE'!#REF!,0)</f>
        <v>#REF!</v>
      </c>
      <c r="M114" s="143" t="e">
        <f>ROUND('AREA PROFILE'!#REF!,0)</f>
        <v>#REF!</v>
      </c>
      <c r="N114" s="143" t="e">
        <f>ROUND('AREA PROFILE'!#REF!,0)</f>
        <v>#REF!</v>
      </c>
      <c r="O114" s="46"/>
      <c r="P114" s="173" t="e">
        <f>'AREA PROFILE'!#REF!</f>
        <v>#REF!</v>
      </c>
      <c r="Q114" s="143" t="e">
        <f>ROUND('AREA PROFILE'!#REF!,0)</f>
        <v>#REF!</v>
      </c>
      <c r="R114" s="143" t="e">
        <f>ROUND('AREA PROFILE'!#REF!,0)</f>
        <v>#REF!</v>
      </c>
      <c r="S114" s="143" t="e">
        <f>ROUND('AREA PROFILE'!#REF!,0)</f>
        <v>#REF!</v>
      </c>
      <c r="T114" s="46"/>
      <c r="U114" s="46"/>
      <c r="V114" s="46"/>
      <c r="W114" s="144"/>
    </row>
    <row r="115" spans="6:23" x14ac:dyDescent="0.25">
      <c r="F115" s="142"/>
      <c r="G115" s="46"/>
      <c r="H115" s="166"/>
      <c r="I115" s="46"/>
      <c r="J115" s="46"/>
      <c r="K115" s="173" t="e">
        <f>'AREA PROFILE'!#REF!</f>
        <v>#REF!</v>
      </c>
      <c r="L115" s="143" t="e">
        <f>ROUND('AREA PROFILE'!#REF!,0)</f>
        <v>#REF!</v>
      </c>
      <c r="M115" s="143" t="e">
        <f>ROUND('AREA PROFILE'!#REF!,0)</f>
        <v>#REF!</v>
      </c>
      <c r="N115" s="143" t="e">
        <f>ROUND('AREA PROFILE'!#REF!,0)</f>
        <v>#REF!</v>
      </c>
      <c r="O115" s="46"/>
      <c r="P115" s="46"/>
      <c r="Q115" s="46"/>
      <c r="R115" s="46"/>
      <c r="S115" s="46"/>
      <c r="T115" s="46"/>
      <c r="U115" s="46"/>
      <c r="V115" s="46"/>
      <c r="W115" s="144"/>
    </row>
    <row r="116" spans="6:23" x14ac:dyDescent="0.25">
      <c r="F116" s="154" t="e">
        <f>"In 2016, "&amp;TEXT(L124,"#0%")&amp;" of households in "&amp;L3&amp;" were in housing poverty before taking account of housing costs, and "&amp;TEXT(L125,"#0%")&amp;" in poverty after taking account of housing costs."&amp;IF(L125&gt;L124," Housing costs can be seen to be a contributory factor to household poverty in "&amp;L3&amp;", with an addition "&amp;TEXT(L125-L124,"#0%")&amp;" falling into poverty when housing costs are taken into account.","")</f>
        <v>#REF!</v>
      </c>
      <c r="G116" s="46"/>
      <c r="H116" s="166"/>
      <c r="I116" s="46"/>
      <c r="J116" s="46"/>
      <c r="K116" s="173" t="e">
        <f>'AREA PROFILE'!#REF!</f>
        <v>#REF!</v>
      </c>
      <c r="L116" s="143" t="e">
        <f>ROUND('AREA PROFILE'!#REF!,0)</f>
        <v>#REF!</v>
      </c>
      <c r="M116" s="143" t="e">
        <f>ROUND('AREA PROFILE'!#REF!,0)</f>
        <v>#REF!</v>
      </c>
      <c r="N116" s="143" t="e">
        <f>ROUND('AREA PROFILE'!#REF!,0)</f>
        <v>#REF!</v>
      </c>
      <c r="O116" s="46"/>
      <c r="P116" s="46"/>
      <c r="Q116" s="46"/>
      <c r="R116" s="46"/>
      <c r="S116" s="46"/>
      <c r="T116" s="46"/>
      <c r="U116" s="46"/>
      <c r="V116" s="46"/>
      <c r="W116" s="144"/>
    </row>
    <row r="117" spans="6:23" x14ac:dyDescent="0.25">
      <c r="F117" s="142"/>
      <c r="G117" s="46"/>
      <c r="H117" s="166"/>
      <c r="I117" s="46"/>
      <c r="J117" s="46"/>
      <c r="K117" s="173" t="e">
        <f>'AREA PROFILE'!#REF!</f>
        <v>#REF!</v>
      </c>
      <c r="L117" s="143" t="e">
        <f>ROUND('AREA PROFILE'!#REF!,0)</f>
        <v>#REF!</v>
      </c>
      <c r="M117" s="143" t="e">
        <f>ROUND('AREA PROFILE'!#REF!,0)</f>
        <v>#REF!</v>
      </c>
      <c r="N117" s="143" t="e">
        <f>ROUND('AREA PROFILE'!#REF!,0)</f>
        <v>#REF!</v>
      </c>
      <c r="O117" s="46"/>
      <c r="P117" s="46"/>
      <c r="Q117" s="46"/>
      <c r="R117" s="46"/>
      <c r="S117" s="46"/>
      <c r="T117" s="46"/>
      <c r="U117" s="46"/>
      <c r="V117" s="46"/>
      <c r="W117" s="144"/>
    </row>
    <row r="118" spans="6:23" x14ac:dyDescent="0.25">
      <c r="F118" s="142"/>
      <c r="G118" s="46"/>
      <c r="H118" s="166"/>
      <c r="I118" s="46"/>
      <c r="J118" s="46"/>
      <c r="K118" s="173" t="e">
        <f>'AREA PROFILE'!#REF!</f>
        <v>#REF!</v>
      </c>
      <c r="L118" s="143" t="e">
        <f>ROUND('AREA PROFILE'!#REF!,0)</f>
        <v>#REF!</v>
      </c>
      <c r="M118" s="143" t="e">
        <f>ROUND('AREA PROFILE'!#REF!,0)</f>
        <v>#REF!</v>
      </c>
      <c r="N118" s="143" t="e">
        <f>ROUND('AREA PROFILE'!#REF!,0)</f>
        <v>#REF!</v>
      </c>
      <c r="O118" s="46"/>
      <c r="P118" s="46"/>
      <c r="Q118" s="46"/>
      <c r="R118" s="46"/>
      <c r="S118" s="46"/>
      <c r="T118" s="46"/>
      <c r="U118" s="46"/>
      <c r="V118" s="46"/>
      <c r="W118" s="144"/>
    </row>
    <row r="119" spans="6:23" x14ac:dyDescent="0.25">
      <c r="F119" s="142"/>
      <c r="G119" s="46"/>
      <c r="H119" s="166"/>
      <c r="I119" s="46"/>
      <c r="J119" s="46"/>
      <c r="K119" s="173" t="e">
        <f>'AREA PROFILE'!#REF!</f>
        <v>#REF!</v>
      </c>
      <c r="L119" s="143" t="e">
        <f>ROUND('AREA PROFILE'!#REF!,0)</f>
        <v>#REF!</v>
      </c>
      <c r="M119" s="143" t="e">
        <f>ROUND('AREA PROFILE'!#REF!,0)</f>
        <v>#REF!</v>
      </c>
      <c r="N119" s="143" t="e">
        <f>ROUND('AREA PROFILE'!#REF!,0)</f>
        <v>#REF!</v>
      </c>
      <c r="O119" s="46"/>
      <c r="P119" s="46"/>
      <c r="Q119" s="46"/>
      <c r="R119" s="46"/>
      <c r="S119" s="46"/>
      <c r="T119" s="46"/>
      <c r="U119" s="46"/>
      <c r="V119" s="46"/>
      <c r="W119" s="144"/>
    </row>
    <row r="120" spans="6:23" x14ac:dyDescent="0.25">
      <c r="F120" s="142"/>
      <c r="G120" s="46"/>
      <c r="H120" s="166"/>
      <c r="I120" s="46"/>
      <c r="J120" s="46"/>
      <c r="K120" s="173" t="e">
        <f>'AREA PROFILE'!#REF!</f>
        <v>#REF!</v>
      </c>
      <c r="L120" s="143" t="e">
        <f>ROUND('AREA PROFILE'!#REF!,0)</f>
        <v>#REF!</v>
      </c>
      <c r="M120" s="143" t="e">
        <f>ROUND('AREA PROFILE'!#REF!,0)</f>
        <v>#REF!</v>
      </c>
      <c r="N120" s="143" t="e">
        <f>ROUND('AREA PROFILE'!#REF!,0)</f>
        <v>#REF!</v>
      </c>
      <c r="O120" s="46"/>
      <c r="P120" s="46"/>
      <c r="Q120" s="46"/>
      <c r="R120" s="46"/>
      <c r="S120" s="46"/>
      <c r="T120" s="46"/>
      <c r="U120" s="46"/>
      <c r="V120" s="46"/>
      <c r="W120" s="144"/>
    </row>
    <row r="121" spans="6:23" x14ac:dyDescent="0.25">
      <c r="F121" s="142"/>
      <c r="G121" s="46"/>
      <c r="H121" s="166"/>
      <c r="I121" s="46"/>
      <c r="J121" s="46"/>
      <c r="K121" s="173"/>
      <c r="L121" s="143" t="e">
        <f>SUM(L112:L120)</f>
        <v>#REF!</v>
      </c>
      <c r="M121" s="143" t="e">
        <f>SUM(M112:M120)</f>
        <v>#REF!</v>
      </c>
      <c r="N121" s="143" t="e">
        <f>SUM(N112:N120)</f>
        <v>#REF!</v>
      </c>
      <c r="O121" s="46"/>
      <c r="P121" s="46"/>
      <c r="Q121" s="46"/>
      <c r="R121" s="46"/>
      <c r="S121" s="46"/>
      <c r="T121" s="46"/>
      <c r="U121" s="46"/>
      <c r="V121" s="46"/>
      <c r="W121" s="144"/>
    </row>
    <row r="122" spans="6:23" x14ac:dyDescent="0.25">
      <c r="F122" s="142"/>
      <c r="G122" s="46"/>
      <c r="H122" s="166"/>
      <c r="I122" s="46"/>
      <c r="J122" s="46"/>
      <c r="K122" s="46"/>
      <c r="L122" s="46"/>
      <c r="M122" s="46"/>
      <c r="N122" s="46"/>
      <c r="O122" s="46"/>
      <c r="P122" s="46"/>
      <c r="Q122" s="46"/>
      <c r="R122" s="46"/>
      <c r="S122" s="46"/>
      <c r="T122" s="46"/>
      <c r="U122" s="46"/>
      <c r="V122" s="46"/>
      <c r="W122" s="144"/>
    </row>
    <row r="123" spans="6:23" x14ac:dyDescent="0.25">
      <c r="F123" s="142"/>
      <c r="G123" s="46"/>
      <c r="H123" s="166"/>
      <c r="I123" s="46"/>
      <c r="J123" s="46"/>
      <c r="K123" s="46"/>
      <c r="L123" s="46"/>
      <c r="M123" s="46"/>
      <c r="N123" s="46"/>
      <c r="O123" s="46"/>
      <c r="P123" s="46"/>
      <c r="Q123" s="46"/>
      <c r="R123" s="46"/>
      <c r="S123" s="46"/>
      <c r="T123" s="46"/>
      <c r="U123" s="46"/>
      <c r="V123" s="46"/>
      <c r="W123" s="144"/>
    </row>
    <row r="124" spans="6:23" x14ac:dyDescent="0.25">
      <c r="F124" s="142"/>
      <c r="G124" s="46"/>
      <c r="H124" s="166"/>
      <c r="I124" s="46"/>
      <c r="J124" s="46"/>
      <c r="K124" s="173" t="e">
        <f>'AREA PROFILE'!#REF!</f>
        <v>#REF!</v>
      </c>
      <c r="L124" s="174" t="e">
        <f>ROUND('AREA PROFILE'!#REF!,2)</f>
        <v>#REF!</v>
      </c>
      <c r="M124" s="46"/>
      <c r="N124" s="46"/>
      <c r="O124" s="46"/>
      <c r="P124" s="46"/>
      <c r="Q124" s="46"/>
      <c r="R124" s="46"/>
      <c r="S124" s="46"/>
      <c r="T124" s="46"/>
      <c r="U124" s="46"/>
      <c r="V124" s="46"/>
      <c r="W124" s="144"/>
    </row>
    <row r="125" spans="6:23" x14ac:dyDescent="0.25">
      <c r="F125" s="142"/>
      <c r="G125" s="46"/>
      <c r="H125" s="166"/>
      <c r="I125" s="46"/>
      <c r="J125" s="46"/>
      <c r="K125" s="173" t="e">
        <f>'AREA PROFILE'!#REF!</f>
        <v>#REF!</v>
      </c>
      <c r="L125" s="174" t="e">
        <f>ROUND('AREA PROFILE'!#REF!,2)</f>
        <v>#REF!</v>
      </c>
      <c r="M125" s="46"/>
      <c r="N125" s="46"/>
      <c r="O125" s="46"/>
      <c r="P125" s="46"/>
      <c r="Q125" s="46"/>
      <c r="R125" s="46"/>
      <c r="S125" s="46"/>
      <c r="T125" s="46"/>
      <c r="U125" s="46"/>
      <c r="V125" s="46"/>
      <c r="W125" s="144"/>
    </row>
    <row r="126" spans="6:23" x14ac:dyDescent="0.25">
      <c r="F126" s="145"/>
      <c r="G126" s="146"/>
      <c r="H126" s="167"/>
      <c r="I126" s="146"/>
      <c r="J126" s="146"/>
      <c r="K126" s="146"/>
      <c r="L126" s="146"/>
      <c r="M126" s="146"/>
      <c r="N126" s="146"/>
      <c r="O126" s="146"/>
      <c r="P126" s="146"/>
      <c r="Q126" s="146"/>
      <c r="R126" s="146"/>
      <c r="S126" s="146"/>
      <c r="T126" s="146"/>
      <c r="U126" s="146"/>
      <c r="V126" s="146"/>
      <c r="W126" s="147"/>
    </row>
    <row r="127" spans="6:23" x14ac:dyDescent="0.25">
      <c r="K127" s="5"/>
      <c r="L127" s="5"/>
      <c r="M127" s="5"/>
      <c r="N127" s="5"/>
      <c r="O127" s="5"/>
      <c r="P127" s="5"/>
      <c r="Q127" s="5"/>
      <c r="R127" s="5"/>
      <c r="S127" s="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U62"/>
  <sheetViews>
    <sheetView topLeftCell="H24" workbookViewId="0">
      <selection activeCell="K26" sqref="K26"/>
    </sheetView>
  </sheetViews>
  <sheetFormatPr defaultRowHeight="15" x14ac:dyDescent="0.25"/>
  <cols>
    <col min="12" max="12" width="124.28515625" customWidth="1"/>
    <col min="14" max="14" width="43" customWidth="1"/>
  </cols>
  <sheetData>
    <row r="2" spans="4:19" x14ac:dyDescent="0.25">
      <c r="O2" t="str">
        <f>'AREA PROFILE'!X1</f>
        <v>Berkeley</v>
      </c>
    </row>
    <row r="3" spans="4:19" x14ac:dyDescent="0.25">
      <c r="H3" t="s">
        <v>154</v>
      </c>
      <c r="O3" s="2">
        <f>'AREA PROFILE'!F214</f>
        <v>485.35511986595412</v>
      </c>
      <c r="P3">
        <f>'AREA PROFILE'!G214</f>
        <v>24.267755993297705</v>
      </c>
    </row>
    <row r="4" spans="4:19" x14ac:dyDescent="0.25">
      <c r="D4" s="177" t="s">
        <v>468</v>
      </c>
      <c r="H4" t="s">
        <v>154</v>
      </c>
    </row>
    <row r="5" spans="4:19" x14ac:dyDescent="0.25">
      <c r="D5" s="4"/>
      <c r="H5" t="s">
        <v>154</v>
      </c>
    </row>
    <row r="6" spans="4:19" ht="81.75" customHeight="1" x14ac:dyDescent="0.25">
      <c r="D6" s="4"/>
      <c r="H6" t="s">
        <v>154</v>
      </c>
      <c r="L6" s="178" t="str">
        <f>"The household projection-based housing need for "&amp;O2&amp;" is "&amp;TEXT(O3,"#,##0")&amp;" dwellings over the 20 year period 2021-41, equivalent to an average of "&amp;TEXT(P3,"#,###.0")&amp;" dwellings per year."</f>
        <v>The household projection-based housing need for Berkeley is 485 dwellings over the 20 year period 2021-41, equivalent to an average of 24.3 dwellings per year.</v>
      </c>
    </row>
    <row r="7" spans="4:19" x14ac:dyDescent="0.25">
      <c r="D7" s="4"/>
      <c r="H7" t="s">
        <v>154</v>
      </c>
      <c r="L7" t="s">
        <v>494</v>
      </c>
    </row>
    <row r="8" spans="4:19" x14ac:dyDescent="0.25">
      <c r="D8" s="4"/>
      <c r="H8" t="s">
        <v>154</v>
      </c>
    </row>
    <row r="9" spans="4:19" x14ac:dyDescent="0.25">
      <c r="D9" s="4"/>
      <c r="H9" t="s">
        <v>154</v>
      </c>
      <c r="O9" t="s">
        <v>289</v>
      </c>
      <c r="P9" t="s">
        <v>290</v>
      </c>
    </row>
    <row r="10" spans="4:19" x14ac:dyDescent="0.25">
      <c r="D10" s="4"/>
      <c r="H10" t="s">
        <v>154</v>
      </c>
      <c r="O10">
        <f>'DATA FOR CHARTS'!S97</f>
        <v>375.09901986595412</v>
      </c>
      <c r="P10" s="5">
        <f>'DATA FOR CHARTS'!T97+'DATA FOR CHARTS'!U97</f>
        <v>110.2561</v>
      </c>
    </row>
    <row r="11" spans="4:19" ht="59.25" customHeight="1" x14ac:dyDescent="0.25">
      <c r="D11" s="4"/>
      <c r="H11" t="s">
        <v>154</v>
      </c>
      <c r="L11" s="179" t="str">
        <f>"Of the identified housing need, "&amp;TEXT(O10,"#,##0")&amp;" dwellings ("&amp;TEXT(O11,"##%")&amp;") is for open market housing and "&amp;TEXT(P10,"#,##0")&amp;" dwellings ("&amp;TEXT(P11,"#0%")&amp;") should be provided as affordable housing."</f>
        <v>Of the identified housing need, 375 dwellings (77%) is for open market housing and 110 dwellings (23%) should be provided as affordable housing.</v>
      </c>
      <c r="O11">
        <f>O10/SUM($O$10:$P$10)</f>
        <v>0.77283416721667497</v>
      </c>
      <c r="P11" s="5">
        <f>P10/SUM($O$10:$P$10)</f>
        <v>0.22716583278332503</v>
      </c>
    </row>
    <row r="12" spans="4:19" x14ac:dyDescent="0.25">
      <c r="D12" s="4"/>
      <c r="H12" t="s">
        <v>154</v>
      </c>
    </row>
    <row r="13" spans="4:19" x14ac:dyDescent="0.25">
      <c r="D13" s="4"/>
      <c r="H13" t="s">
        <v>154</v>
      </c>
    </row>
    <row r="14" spans="4:19" ht="57" customHeight="1" x14ac:dyDescent="0.25">
      <c r="D14" s="4"/>
      <c r="H14" t="s">
        <v>154</v>
      </c>
      <c r="L14" s="178" t="str">
        <f>"Of the "&amp;TEXT(O10,"#,##0")&amp;" open market properties needed: "&amp;TEXT(O14,"#,##0")&amp;" ("&amp;TEXT(R14,"##%")&amp;") dwellings should be 1-bed; "&amp;TEXT(O15,"#,##0")&amp;" ("&amp;TEXT(R15,"##%")&amp;") should be 2-bed; "&amp;TEXT(O16,"#,##0")&amp;" ("&amp;TEXT(R16,"##%")&amp;") should be 3-bed; "&amp;TEXT(O17,"#,##0")&amp;" ("&amp;TEXT(R17,"##%")&amp;") dwellings should be 4-bed, and; "&amp;TEXT(O18,"#,##0")&amp;" ("&amp;TEXT(R18,"##%")&amp;") should be 5+-bed."</f>
        <v>Of the 375 open market properties needed: 0 (%) dwellings should be 1-bed; 65 (17%) should be 2-bed; 179 (48%) should be 3-bed; 131 (35%) dwellings should be 4-bed, and; 0 (%) should be 5+-bed.</v>
      </c>
      <c r="N14" t="s">
        <v>149</v>
      </c>
      <c r="O14">
        <f>'DATA FOR CHARTS'!AC79</f>
        <v>0</v>
      </c>
      <c r="P14" s="222">
        <f>'DATA FOR CHARTS'!AD79</f>
        <v>23.2348</v>
      </c>
      <c r="R14">
        <f>IFERROR(O14/SUM(O$14:O$17),0)</f>
        <v>0</v>
      </c>
      <c r="S14" s="5">
        <f>P14/SUM(P$14:P$17)</f>
        <v>0.21073482555613704</v>
      </c>
    </row>
    <row r="15" spans="4:19" x14ac:dyDescent="0.25">
      <c r="D15" s="4"/>
      <c r="H15" t="s">
        <v>154</v>
      </c>
      <c r="N15" t="s">
        <v>182</v>
      </c>
      <c r="O15" s="222">
        <f>'DATA FOR CHARTS'!AC80</f>
        <v>64.877553209065326</v>
      </c>
      <c r="P15" s="222">
        <f>'DATA FOR CHARTS'!AD80</f>
        <v>44.366</v>
      </c>
      <c r="R15" s="222">
        <f>IFERROR(O15/SUM(O$14:O$17),0)</f>
        <v>0.17296113765439872</v>
      </c>
      <c r="S15" s="222">
        <f>P15/SUM(P$14:P$17)</f>
        <v>0.40239043463354868</v>
      </c>
    </row>
    <row r="16" spans="4:19" ht="36" customHeight="1" x14ac:dyDescent="0.25">
      <c r="D16" s="4" t="s">
        <v>469</v>
      </c>
      <c r="H16" t="s">
        <v>154</v>
      </c>
      <c r="L16" s="178" t="str">
        <f>"Of the "&amp;TEXT(P10,"#,##0")&amp;" affordable housing needed: "&amp;TEXT(P14,"#,##0")&amp;" ("&amp;TEXT(S14,"##%")&amp;") dwellings should be 1-bed; "&amp;TEXT(P15,"#,##0")&amp;" ("&amp;TEXT(S15,"##%")&amp;") should be 2-bed; "&amp;TEXT(P16,"#,##0")&amp;" ("&amp;TEXT(S16,"##%")&amp;") should be 3-bed; "&amp;TEXT(P17,"#,##0")&amp;" ("&amp;TEXT(S17,"##%")&amp;") dwellings should be 4-bed, and; "&amp;TEXT(P18,"#,##0")&amp;" ("&amp;TEXT(S18,"##%")&amp;") should be 5+-bed."</f>
        <v>Of the 110 affordable housing needed: 23 (21%) dwellings should be 1-bed; 44 (40%) should be 2-bed; 31 (28%) should be 3-bed; 12 (10%) dwellings should be 4-bed, and; 0 (%) should be 5+-bed.</v>
      </c>
      <c r="N16" t="s">
        <v>146</v>
      </c>
      <c r="O16" s="222">
        <f>'DATA FOR CHARTS'!AC81</f>
        <v>179.2198437232083</v>
      </c>
      <c r="P16" s="222">
        <f>'DATA FOR CHARTS'!AD81</f>
        <v>31.0928</v>
      </c>
      <c r="R16" s="222">
        <f>IFERROR(O16/SUM(O$14:O$17),0)</f>
        <v>0.47779342048735435</v>
      </c>
      <c r="S16" s="222">
        <f>P16/SUM(P$14:P$17)</f>
        <v>0.28200525866596049</v>
      </c>
    </row>
    <row r="17" spans="4:20" x14ac:dyDescent="0.25">
      <c r="D17" s="4"/>
      <c r="H17" t="s">
        <v>154</v>
      </c>
      <c r="N17" t="s">
        <v>145</v>
      </c>
      <c r="O17" s="222">
        <f>'DATA FOR CHARTS'!AC82</f>
        <v>131.00162293368052</v>
      </c>
      <c r="P17" s="222">
        <f>'DATA FOR CHARTS'!AD82</f>
        <v>11.5625</v>
      </c>
      <c r="R17" s="222">
        <f>IFERROR(O17/SUM(O$14:O$17),0)</f>
        <v>0.34924544185824702</v>
      </c>
      <c r="S17" s="222">
        <f>P17/SUM(P$14:P$17)</f>
        <v>0.10486948114435393</v>
      </c>
    </row>
    <row r="18" spans="4:20" x14ac:dyDescent="0.25">
      <c r="D18" s="4" t="s">
        <v>470</v>
      </c>
      <c r="H18" t="s">
        <v>154</v>
      </c>
      <c r="O18" s="5"/>
      <c r="P18" s="5"/>
      <c r="R18" s="5"/>
      <c r="S18" s="5"/>
    </row>
    <row r="19" spans="4:20" x14ac:dyDescent="0.25">
      <c r="D19" s="4"/>
      <c r="H19" t="s">
        <v>154</v>
      </c>
      <c r="O19" s="5"/>
    </row>
    <row r="20" spans="4:20" x14ac:dyDescent="0.25">
      <c r="D20" s="177" t="s">
        <v>471</v>
      </c>
      <c r="H20" t="s">
        <v>154</v>
      </c>
    </row>
    <row r="22" spans="4:20" x14ac:dyDescent="0.25">
      <c r="O22" t="s">
        <v>305</v>
      </c>
      <c r="P22" t="s">
        <v>569</v>
      </c>
    </row>
    <row r="23" spans="4:20" ht="96" customHeight="1" x14ac:dyDescent="0.25">
      <c r="K23" s="180" t="s">
        <v>473</v>
      </c>
      <c r="L23" s="178" t="str">
        <f>"Of the "&amp;TEXT(P10,"#,##0")&amp;" Affordable Housing needed: "&amp;TEXT(O23,"#,##0")&amp;" ("&amp;TEXT(O24,"##%")&amp;") dwellings should be affordable rent and "&amp;TEXT(P23,"#,##0")&amp;" ("&amp;TEXT(P24,"##%")&amp;") could be shared ownership based on a "&amp;TEXT(ASSUMPTIONS!D19,"##%")&amp;" split."&amp;" The Swindon and Wiltshire SHMA 2017 identified a need for 27% of affordable housing across Wiltshire to be intermediate housing; 3,900 intermediate dwellings out of a total of 14,600 affordable dwellings."&amp;" Of the intermediate housing, 56% to be 1 and 2-bed; 41% to be 3-bed, and; 4% to be 4+ bed (SHMA Figure 70)."&amp;" It is not possible to break down the need for shared ownership by property size at community area level due to the small numbers involved."</f>
        <v>Of the 110 Affordable Housing needed: 86 (78%) dwellings should be affordable rent and 24 (22%) could be shared ownership based on a 50% split. The Swindon and Wiltshire SHMA 2017 identified a need for 27% of affordable housing across Wiltshire to be intermediate housing; 3,900 intermediate dwellings out of a total of 14,600 affordable dwellings. Of the intermediate housing, 56% to be 1 and 2-bed; 41% to be 3-bed, and; 4% to be 4+ bed (SHMA Figure 70). It is not possible to break down the need for shared ownership by property size at community area level due to the small numbers involved.</v>
      </c>
      <c r="O23" s="2">
        <f>'AREA PROFILE'!F222</f>
        <v>86.254500000000007</v>
      </c>
      <c r="P23" s="2">
        <f>'AREA PROFILE'!F221</f>
        <v>24.001599999999996</v>
      </c>
    </row>
    <row r="24" spans="4:20" x14ac:dyDescent="0.25">
      <c r="O24">
        <f>O23/SUM($O$23:$P$23)</f>
        <v>0.78231045719919357</v>
      </c>
      <c r="P24" s="5">
        <f>P23/SUM($O$23:$P$23)</f>
        <v>0.21768954280080643</v>
      </c>
      <c r="T24" s="5"/>
    </row>
    <row r="25" spans="4:20" x14ac:dyDescent="0.25">
      <c r="L25" s="5" t="s">
        <v>585</v>
      </c>
      <c r="T25" s="5"/>
    </row>
    <row r="26" spans="4:20" x14ac:dyDescent="0.25">
      <c r="L26" t="str">
        <f>"Whilst affordable rent represents "&amp;TEXT(O24,"##%")&amp;" of the affordable housing need, "&amp;TEXT(P24,"#0%")&amp;" could afford intermediate affordable housing products, such as shared equity or other forms of low cost home ownership."</f>
        <v>Whilst affordable rent represents 78% of the affordable housing need, 22% could afford intermediate affordable housing products, such as shared equity or other forms of low cost home ownership.</v>
      </c>
      <c r="T26" s="5"/>
    </row>
    <row r="27" spans="4:20" x14ac:dyDescent="0.25">
      <c r="T27" s="5"/>
    </row>
    <row r="29" spans="4:20" ht="45" x14ac:dyDescent="0.25">
      <c r="L29" s="178" t="str">
        <f>"Entry level market housing is generally 1 and 2-bed properties. There is an identified need for "&amp;TEXT(O29,"#,##0")&amp;" 1 and 2-bed dwellings ("&amp;TEXT(O30,"##%")&amp;" of all market housing). Lower quartile properties will be an additional source of entry level housing."&amp;" However, some 1 and 2-bed new and existing properties may be taken by downsizers who will release larger properties on to the market."</f>
        <v>Entry level market housing is generally 1 and 2-bed properties. There is an identified need for 65 1 and 2-bed dwellings (17% of all market housing). Lower quartile properties will be an additional source of entry level housing. However, some 1 and 2-bed new and existing properties may be taken by downsizers who will release larger properties on to the market.</v>
      </c>
      <c r="O29">
        <f>O15+O14</f>
        <v>64.877553209065326</v>
      </c>
    </row>
    <row r="30" spans="4:20" x14ac:dyDescent="0.25">
      <c r="O30">
        <f>IFERROR(O29/O10,0)</f>
        <v>0.17296113765439872</v>
      </c>
    </row>
    <row r="31" spans="4:20" x14ac:dyDescent="0.25">
      <c r="L31" t="s">
        <v>491</v>
      </c>
    </row>
    <row r="32" spans="4:20" x14ac:dyDescent="0.25">
      <c r="L32" t="str">
        <f>"The identified need for market housing includes "&amp;TEXT(O29,"#,##0")&amp;" entry level homes - i.e. flats or houses with one or two bedrooms. This represents "&amp;TEXT(O30,"##%")&amp;" of the market housing need in the area."</f>
        <v>The identified need for market housing includes 65 entry level homes - i.e. flats or houses with one or two bedrooms. This represents 17% of the market housing need in the area.</v>
      </c>
    </row>
    <row r="34" spans="12:21" x14ac:dyDescent="0.25">
      <c r="L34" t="s">
        <v>492</v>
      </c>
      <c r="O34" s="2">
        <f>'AREA PROFILE'!K83+'AREA PROFILE'!L83</f>
        <v>917.38693446574462</v>
      </c>
    </row>
    <row r="36" spans="12:21" ht="45" x14ac:dyDescent="0.25">
      <c r="L36" s="178" t="str">
        <f>"The number of households age 75+ is expected to "&amp;IF(O34&gt;0,"increase to ",IF(O34&lt;0,"decrease to ","stay the same by 2041."))&amp;IF(O34=0,"",TEXT(O34,"#,##0")&amp;" by 2041.")&amp;" Of these, "&amp;TEXT(Q38,"#,##0")&amp;" ("&amp;TEXT(U38,"##%")&amp;") are likely to require housing with support, "&amp;TEXT(Q39,"#,##0")&amp;" ("&amp;TEXT(U39,"##%")&amp;") will require housing with care . Housing with support includes traditional sheltered housing and leasehold schemes for the elderly."</f>
        <v>The number of households age 75+ is expected to increase to 917 by 2041. Of these, 94 (10%) are likely to require housing with support, 8 (1%) will require housing with care . Housing with support includes traditional sheltered housing and leasehold schemes for the elderly.</v>
      </c>
      <c r="O36" t="str">
        <f>'AREA PROFILE'!G244</f>
        <v>Owned</v>
      </c>
      <c r="P36" s="5" t="str">
        <f>'AREA PROFILE'!H244</f>
        <v>Rented</v>
      </c>
      <c r="Q36" s="5" t="str">
        <f>'AREA PROFILE'!I244</f>
        <v>TOTAL</v>
      </c>
      <c r="R36" s="5"/>
    </row>
    <row r="37" spans="12:21" x14ac:dyDescent="0.25">
      <c r="O37" s="5"/>
      <c r="P37" s="5"/>
      <c r="Q37" s="5"/>
      <c r="R37" s="5"/>
    </row>
    <row r="38" spans="12:21" x14ac:dyDescent="0.25">
      <c r="N38" s="5" t="str">
        <f>'AREA PROFILE'!B245</f>
        <v>Housing with Support</v>
      </c>
      <c r="O38" s="5">
        <f>'AREA PROFILE'!G245</f>
        <v>62.918493950941873</v>
      </c>
      <c r="P38" s="5">
        <f>'AREA PROFILE'!H245</f>
        <v>31.459246975470936</v>
      </c>
      <c r="Q38" s="5">
        <f>'AREA PROFILE'!I245</f>
        <v>94.377740926412812</v>
      </c>
      <c r="R38" s="5"/>
      <c r="U38">
        <f>Q38/O34</f>
        <v>0.10287670052917774</v>
      </c>
    </row>
    <row r="39" spans="12:21" x14ac:dyDescent="0.25">
      <c r="N39" s="5" t="str">
        <f>'AREA PROFILE'!B246</f>
        <v>Housing with Care</v>
      </c>
      <c r="O39" s="5">
        <f>'AREA PROFILE'!G246</f>
        <v>5.243207829245156</v>
      </c>
      <c r="P39" s="5">
        <f>'AREA PROFILE'!H246</f>
        <v>2.621603914622578</v>
      </c>
      <c r="Q39" s="5">
        <f>'AREA PROFILE'!I246</f>
        <v>7.8648117438677341</v>
      </c>
      <c r="R39" s="5"/>
      <c r="U39">
        <f>Q39/O34</f>
        <v>8.5730583774314782E-3</v>
      </c>
    </row>
    <row r="40" spans="12:21" x14ac:dyDescent="0.25">
      <c r="N40" s="5"/>
      <c r="O40" s="5"/>
      <c r="P40" s="5"/>
      <c r="Q40" s="5"/>
      <c r="R40" s="5"/>
    </row>
    <row r="41" spans="12:21" x14ac:dyDescent="0.25">
      <c r="N41" s="5">
        <f>'AREA PROFILE'!B249</f>
        <v>0</v>
      </c>
      <c r="O41" s="5">
        <f>'AREA PROFILE'!G249</f>
        <v>0</v>
      </c>
      <c r="P41" s="5">
        <f>'AREA PROFILE'!H249</f>
        <v>0</v>
      </c>
      <c r="Q41" s="5">
        <f>'AREA PROFILE'!I249</f>
        <v>0</v>
      </c>
      <c r="R41" s="5"/>
    </row>
    <row r="42" spans="12:21" x14ac:dyDescent="0.25">
      <c r="L42" s="177" t="s">
        <v>471</v>
      </c>
      <c r="N42" s="5" t="str">
        <f>'AREA PROFILE'!B247</f>
        <v>ALL SPECIALIST OLDER PERSON HOUSING</v>
      </c>
      <c r="O42" s="5">
        <f>'AREA PROFILE'!G247</f>
        <v>68.16170178018703</v>
      </c>
      <c r="P42" s="5">
        <f>'AREA PROFILE'!H247</f>
        <v>34.080850890093515</v>
      </c>
      <c r="Q42" s="5">
        <f>'AREA PROFILE'!I247</f>
        <v>102.24255267028055</v>
      </c>
      <c r="R42" s="5"/>
    </row>
    <row r="43" spans="12:21" x14ac:dyDescent="0.25">
      <c r="O43" s="5"/>
      <c r="P43" s="5"/>
      <c r="Q43" s="5"/>
      <c r="R43" s="5"/>
    </row>
    <row r="44" spans="12:21" x14ac:dyDescent="0.25">
      <c r="O44" s="5"/>
      <c r="P44" s="5"/>
      <c r="Q44" s="5"/>
      <c r="R44" s="5"/>
    </row>
    <row r="45" spans="12:21" x14ac:dyDescent="0.25">
      <c r="P45" s="5"/>
    </row>
    <row r="47" spans="12:21" x14ac:dyDescent="0.25">
      <c r="O47" s="2"/>
      <c r="P47" s="5"/>
    </row>
    <row r="55" spans="15:20" x14ac:dyDescent="0.25">
      <c r="O55" s="112"/>
      <c r="P55" s="109"/>
      <c r="Q55" s="109"/>
      <c r="R55" s="109"/>
      <c r="S55" s="109"/>
      <c r="T55" s="109"/>
    </row>
    <row r="56" spans="15:20" x14ac:dyDescent="0.25">
      <c r="O56" s="112"/>
      <c r="P56" s="109"/>
      <c r="Q56" s="109"/>
      <c r="R56" s="109"/>
      <c r="S56" s="109"/>
      <c r="T56" s="112"/>
    </row>
    <row r="57" spans="15:20" x14ac:dyDescent="0.25">
      <c r="O57" s="112"/>
      <c r="P57" s="109"/>
      <c r="Q57" s="109"/>
      <c r="R57" s="109"/>
      <c r="S57" s="109"/>
      <c r="T57" s="112"/>
    </row>
    <row r="58" spans="15:20" x14ac:dyDescent="0.25">
      <c r="O58" s="112"/>
      <c r="P58" s="109"/>
      <c r="Q58" s="109"/>
      <c r="R58" s="109"/>
      <c r="S58" s="109"/>
      <c r="T58" s="112"/>
    </row>
    <row r="59" spans="15:20" x14ac:dyDescent="0.25">
      <c r="O59" s="109"/>
      <c r="P59" s="109"/>
      <c r="Q59" s="109"/>
      <c r="R59" s="109"/>
      <c r="S59" s="109"/>
      <c r="T59" s="112"/>
    </row>
    <row r="60" spans="15:20" x14ac:dyDescent="0.25">
      <c r="O60" s="109"/>
      <c r="P60" s="109"/>
      <c r="Q60" s="109"/>
      <c r="R60" s="109"/>
      <c r="S60" s="109"/>
      <c r="T60" s="112"/>
    </row>
    <row r="61" spans="15:20" x14ac:dyDescent="0.25">
      <c r="O61" s="109"/>
      <c r="P61" s="109"/>
      <c r="Q61" s="109"/>
      <c r="R61" s="109"/>
      <c r="S61" s="109"/>
      <c r="T61" s="112"/>
    </row>
    <row r="62" spans="15:20" x14ac:dyDescent="0.25">
      <c r="O62" s="109"/>
      <c r="P62" s="109"/>
      <c r="Q62" s="109"/>
      <c r="R62" s="109"/>
      <c r="S62" s="109"/>
      <c r="T62" s="1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54"/>
  <sheetViews>
    <sheetView tabSelected="1" topLeftCell="B1" zoomScale="99" zoomScaleNormal="99" zoomScaleSheetLayoutView="50" workbookViewId="0">
      <pane ySplit="2" topLeftCell="A3" activePane="bottomLeft" state="frozen"/>
      <selection pane="bottomLeft" activeCell="B1" sqref="B1:H1"/>
    </sheetView>
  </sheetViews>
  <sheetFormatPr defaultColWidth="9.140625" defaultRowHeight="15" x14ac:dyDescent="0.25"/>
  <cols>
    <col min="1" max="1" width="7.85546875" style="109" customWidth="1"/>
    <col min="2" max="2" width="9.140625" style="109" customWidth="1"/>
    <col min="3" max="4" width="9.140625" style="109"/>
    <col min="5" max="5" width="9.140625" style="109" customWidth="1"/>
    <col min="6" max="11" width="9.140625" style="109"/>
    <col min="12" max="12" width="9.140625" style="109" customWidth="1"/>
    <col min="13" max="23" width="9.140625" style="109"/>
    <col min="24" max="27" width="9.140625" style="211" hidden="1" customWidth="1"/>
    <col min="28" max="29" width="0" style="109" hidden="1" customWidth="1"/>
    <col min="30" max="16384" width="9.140625" style="109"/>
  </cols>
  <sheetData>
    <row r="1" spans="1:27" ht="23.25" x14ac:dyDescent="0.35">
      <c r="A1" s="108">
        <f>INDEX($Z$7:$Z$14,MATCH(B1,$AA$7:$AA$14,0),1)</f>
        <v>2.1</v>
      </c>
      <c r="B1" s="280" t="s">
        <v>606</v>
      </c>
      <c r="C1" s="280"/>
      <c r="D1" s="280"/>
      <c r="E1" s="280"/>
      <c r="F1" s="280"/>
      <c r="G1" s="280"/>
      <c r="H1" s="280"/>
      <c r="X1" s="211" t="str">
        <f>INDEX($Y$7:$Y$14,MATCH($B$1,$AA$7:$AA$14,0),1)</f>
        <v>Berkeley</v>
      </c>
    </row>
    <row r="2" spans="1:27" ht="6" customHeight="1" x14ac:dyDescent="0.25"/>
    <row r="3" spans="1:27" ht="28.5" x14ac:dyDescent="0.45">
      <c r="B3" s="110" t="s">
        <v>579</v>
      </c>
    </row>
    <row r="4" spans="1:27" ht="15" customHeight="1" x14ac:dyDescent="0.45">
      <c r="B4" s="110"/>
    </row>
    <row r="5" spans="1:27" ht="60" customHeight="1" x14ac:dyDescent="0.25">
      <c r="B5" s="279" t="str">
        <f>NARRATIVE!F4</f>
        <v>Based on the assumed migration trend, the population of Berkeley is projected to increase over 20 years from 7,691 in 2021 to 8,418 in 2041, a total change of 727 persons.</v>
      </c>
      <c r="C5" s="279"/>
      <c r="D5" s="279"/>
      <c r="E5" s="279"/>
      <c r="F5" s="279"/>
      <c r="G5" s="279"/>
      <c r="H5" s="279"/>
      <c r="I5" s="279"/>
      <c r="J5" s="279"/>
      <c r="K5" s="279"/>
      <c r="L5" s="279"/>
      <c r="M5" s="279"/>
      <c r="N5" s="279"/>
      <c r="O5" s="279"/>
      <c r="P5" s="279"/>
      <c r="Q5" s="279"/>
      <c r="R5" s="279"/>
      <c r="S5" s="279"/>
      <c r="T5" s="279"/>
    </row>
    <row r="6" spans="1:27" ht="15" customHeight="1" x14ac:dyDescent="0.25">
      <c r="X6" s="211" t="s">
        <v>190</v>
      </c>
      <c r="Y6" s="211" t="s">
        <v>223</v>
      </c>
      <c r="Z6" s="211" t="s">
        <v>224</v>
      </c>
    </row>
    <row r="7" spans="1:27" ht="18.75" x14ac:dyDescent="0.3">
      <c r="B7" s="111" t="s">
        <v>235</v>
      </c>
      <c r="L7" s="111" t="s">
        <v>476</v>
      </c>
      <c r="X7" s="211" t="s">
        <v>530</v>
      </c>
      <c r="Y7" s="211" t="s">
        <v>508</v>
      </c>
      <c r="Z7" s="211">
        <v>2.1</v>
      </c>
      <c r="AA7" s="211" t="str">
        <f t="shared" ref="AA7:AA14" si="0">X7&amp;" - "&amp;Y7</f>
        <v>Stroud - Berkeley</v>
      </c>
    </row>
    <row r="8" spans="1:27" x14ac:dyDescent="0.25">
      <c r="X8" s="211" t="s">
        <v>530</v>
      </c>
      <c r="Y8" s="211" t="s">
        <v>510</v>
      </c>
      <c r="Z8" s="211">
        <v>2.2000000000000002</v>
      </c>
      <c r="AA8" s="211" t="str">
        <f t="shared" si="0"/>
        <v>Stroud - Cam and Dursley</v>
      </c>
    </row>
    <row r="9" spans="1:27" x14ac:dyDescent="0.25">
      <c r="O9" s="112"/>
      <c r="P9" s="112">
        <v>2021</v>
      </c>
      <c r="Q9" s="112">
        <v>2026</v>
      </c>
      <c r="R9" s="112">
        <v>2031</v>
      </c>
      <c r="S9" s="112">
        <v>2036</v>
      </c>
      <c r="T9" s="112">
        <v>2041</v>
      </c>
      <c r="X9" s="211" t="s">
        <v>530</v>
      </c>
      <c r="Y9" s="211" t="s">
        <v>515</v>
      </c>
      <c r="Z9" s="211">
        <v>2.2999999999999998</v>
      </c>
      <c r="AA9" s="211" t="str">
        <f t="shared" si="0"/>
        <v>Stroud - Cotswold</v>
      </c>
    </row>
    <row r="10" spans="1:27" x14ac:dyDescent="0.25">
      <c r="L10" s="112" t="s">
        <v>20</v>
      </c>
      <c r="X10" s="211" t="s">
        <v>530</v>
      </c>
      <c r="Y10" s="211" t="s">
        <v>517</v>
      </c>
      <c r="Z10" s="211">
        <v>2.4</v>
      </c>
      <c r="AA10" s="211" t="str">
        <f t="shared" si="0"/>
        <v>Stroud - Gloucester Fringe</v>
      </c>
    </row>
    <row r="11" spans="1:27" x14ac:dyDescent="0.25">
      <c r="L11" s="109" t="s">
        <v>237</v>
      </c>
      <c r="O11" s="113"/>
      <c r="P11" s="113">
        <f>SUMIFS('DATA FOR CHARTS'!$E3:$AD3,'DATA FOR CHARTS'!$E$2:$AD$2,'AREA PROFILE'!P$9)</f>
        <v>7690.986027217039</v>
      </c>
      <c r="Q11" s="113">
        <f>SUMIFS('DATA FOR CHARTS'!$E3:$AD3,'DATA FOR CHARTS'!$E$2:$AD$2,'AREA PROFILE'!Q$9)</f>
        <v>7959.1536370694675</v>
      </c>
      <c r="R11" s="113">
        <f>SUMIFS('DATA FOR CHARTS'!$E3:$AD3,'DATA FOR CHARTS'!$E$2:$AD$2,'AREA PROFILE'!R$9)</f>
        <v>8175.231652076397</v>
      </c>
      <c r="S11" s="113">
        <f>SUMIFS('DATA FOR CHARTS'!$E3:$AD3,'DATA FOR CHARTS'!$E$2:$AD$2,'AREA PROFILE'!S$9)</f>
        <v>8342.1133644381334</v>
      </c>
      <c r="T11" s="113">
        <f>SUMIFS('DATA FOR CHARTS'!$E3:$AD3,'DATA FOR CHARTS'!$E$2:$AD$2,'AREA PROFILE'!T$9)</f>
        <v>8418.3577484457001</v>
      </c>
      <c r="X11" s="211" t="s">
        <v>530</v>
      </c>
      <c r="Y11" s="211" t="s">
        <v>521</v>
      </c>
      <c r="Z11" s="211">
        <v>2.5</v>
      </c>
      <c r="AA11" s="211" t="str">
        <f t="shared" si="0"/>
        <v>Stroud - Severn Vale</v>
      </c>
    </row>
    <row r="12" spans="1:27" x14ac:dyDescent="0.25">
      <c r="L12" s="109" t="s">
        <v>238</v>
      </c>
      <c r="O12" s="113"/>
      <c r="P12" s="113">
        <f>SUMIFS('DATA FOR CHARTS'!$E4:$AD4,'DATA FOR CHARTS'!$E$2:$AD$2,'AREA PROFILE'!P$9)</f>
        <v>7690.986027217039</v>
      </c>
      <c r="Q12" s="113">
        <f>SUMIFS('DATA FOR CHARTS'!$E4:$AD4,'DATA FOR CHARTS'!$E$2:$AD$2,'AREA PROFILE'!Q$9)</f>
        <v>7978.3929225652173</v>
      </c>
      <c r="R12" s="113">
        <f>SUMIFS('DATA FOR CHARTS'!$E4:$AD4,'DATA FOR CHARTS'!$E$2:$AD$2,'AREA PROFILE'!R$9)</f>
        <v>8197.7406018595939</v>
      </c>
      <c r="S12" s="113">
        <f>SUMIFS('DATA FOR CHARTS'!$E4:$AD4,'DATA FOR CHARTS'!$E$2:$AD$2,'AREA PROFILE'!S$9)</f>
        <v>8362.191642020638</v>
      </c>
      <c r="T12" s="113">
        <f>SUMIFS('DATA FOR CHARTS'!$E4:$AD4,'DATA FOR CHARTS'!$E$2:$AD$2,'AREA PROFILE'!T$9)</f>
        <v>8521.686473904314</v>
      </c>
      <c r="X12" s="211" t="s">
        <v>530</v>
      </c>
      <c r="Y12" s="211" t="s">
        <v>524</v>
      </c>
      <c r="Z12" s="211">
        <v>2.6</v>
      </c>
      <c r="AA12" s="211" t="str">
        <f t="shared" si="0"/>
        <v>Stroud - Stonehouse</v>
      </c>
    </row>
    <row r="13" spans="1:27" x14ac:dyDescent="0.25">
      <c r="L13" s="109" t="s">
        <v>239</v>
      </c>
      <c r="O13" s="113"/>
      <c r="P13" s="113">
        <f>P11</f>
        <v>7690.986027217039</v>
      </c>
      <c r="Q13" s="113">
        <f>Q11</f>
        <v>7959.1536370694675</v>
      </c>
      <c r="R13" s="113">
        <f>R11</f>
        <v>8175.231652076397</v>
      </c>
      <c r="S13" s="113">
        <f>S11</f>
        <v>8342.1133644381334</v>
      </c>
      <c r="T13" s="113">
        <f>T11</f>
        <v>8418.3577484457001</v>
      </c>
      <c r="X13" s="211" t="s">
        <v>530</v>
      </c>
      <c r="Y13" s="211" t="s">
        <v>525</v>
      </c>
      <c r="Z13" s="211">
        <v>2.7</v>
      </c>
      <c r="AA13" s="211" t="str">
        <f t="shared" si="0"/>
        <v>Stroud - Stoud Valley</v>
      </c>
    </row>
    <row r="14" spans="1:27" x14ac:dyDescent="0.25">
      <c r="X14" s="211" t="s">
        <v>530</v>
      </c>
      <c r="Y14" s="211" t="s">
        <v>528</v>
      </c>
      <c r="Z14" s="211">
        <v>2.8</v>
      </c>
      <c r="AA14" s="211" t="str">
        <f t="shared" si="0"/>
        <v>Stroud - Wotton</v>
      </c>
    </row>
    <row r="15" spans="1:27" x14ac:dyDescent="0.25">
      <c r="L15" s="112" t="s">
        <v>240</v>
      </c>
    </row>
    <row r="16" spans="1:27" x14ac:dyDescent="0.25">
      <c r="L16" s="109" t="s">
        <v>237</v>
      </c>
      <c r="O16" s="114"/>
      <c r="P16" s="115">
        <f t="shared" ref="P16:T18" si="1">P11-O11</f>
        <v>7690.986027217039</v>
      </c>
      <c r="Q16" s="115">
        <f t="shared" si="1"/>
        <v>268.16760985242854</v>
      </c>
      <c r="R16" s="115">
        <f t="shared" si="1"/>
        <v>216.07801500692949</v>
      </c>
      <c r="S16" s="115">
        <f t="shared" si="1"/>
        <v>166.88171236173639</v>
      </c>
      <c r="T16" s="115">
        <f t="shared" si="1"/>
        <v>76.244384007566623</v>
      </c>
    </row>
    <row r="17" spans="2:20" x14ac:dyDescent="0.25">
      <c r="L17" s="109" t="s">
        <v>238</v>
      </c>
      <c r="O17" s="114"/>
      <c r="P17" s="115">
        <f t="shared" si="1"/>
        <v>7690.986027217039</v>
      </c>
      <c r="Q17" s="115">
        <f t="shared" si="1"/>
        <v>287.4068953481783</v>
      </c>
      <c r="R17" s="115">
        <f t="shared" si="1"/>
        <v>219.34767929437658</v>
      </c>
      <c r="S17" s="115">
        <f t="shared" si="1"/>
        <v>164.45104016104415</v>
      </c>
      <c r="T17" s="115">
        <f t="shared" si="1"/>
        <v>159.49483188367594</v>
      </c>
    </row>
    <row r="18" spans="2:20" x14ac:dyDescent="0.25">
      <c r="L18" s="109" t="s">
        <v>239</v>
      </c>
      <c r="O18" s="114"/>
      <c r="P18" s="115">
        <f t="shared" si="1"/>
        <v>7690.986027217039</v>
      </c>
      <c r="Q18" s="115">
        <f t="shared" si="1"/>
        <v>268.16760985242854</v>
      </c>
      <c r="R18" s="115">
        <f t="shared" si="1"/>
        <v>216.07801500692949</v>
      </c>
      <c r="S18" s="115">
        <f t="shared" si="1"/>
        <v>166.88171236173639</v>
      </c>
      <c r="T18" s="115">
        <f t="shared" si="1"/>
        <v>76.244384007566623</v>
      </c>
    </row>
    <row r="20" spans="2:20" x14ac:dyDescent="0.25">
      <c r="L20" s="112" t="s">
        <v>568</v>
      </c>
    </row>
    <row r="21" spans="2:20" x14ac:dyDescent="0.25">
      <c r="L21" s="109" t="s">
        <v>237</v>
      </c>
      <c r="O21" s="114"/>
      <c r="P21" s="114" t="s">
        <v>195</v>
      </c>
      <c r="Q21" s="115">
        <f t="shared" ref="Q21:T23" si="2">Q11-$P11</f>
        <v>268.16760985242854</v>
      </c>
      <c r="R21" s="115">
        <f t="shared" si="2"/>
        <v>484.24562485935803</v>
      </c>
      <c r="S21" s="115">
        <f t="shared" si="2"/>
        <v>651.12733722109442</v>
      </c>
      <c r="T21" s="115">
        <f t="shared" si="2"/>
        <v>727.37172122866104</v>
      </c>
    </row>
    <row r="22" spans="2:20" x14ac:dyDescent="0.25">
      <c r="L22" s="109" t="s">
        <v>238</v>
      </c>
      <c r="O22" s="114"/>
      <c r="P22" s="114" t="s">
        <v>195</v>
      </c>
      <c r="Q22" s="115">
        <f t="shared" si="2"/>
        <v>287.4068953481783</v>
      </c>
      <c r="R22" s="115">
        <f t="shared" si="2"/>
        <v>506.75457464255487</v>
      </c>
      <c r="S22" s="115">
        <f t="shared" si="2"/>
        <v>671.20561480359902</v>
      </c>
      <c r="T22" s="115">
        <f t="shared" si="2"/>
        <v>830.70044668727496</v>
      </c>
    </row>
    <row r="23" spans="2:20" x14ac:dyDescent="0.25">
      <c r="L23" s="109" t="s">
        <v>239</v>
      </c>
      <c r="O23" s="114"/>
      <c r="P23" s="114" t="s">
        <v>195</v>
      </c>
      <c r="Q23" s="115">
        <f t="shared" si="2"/>
        <v>268.16760985242854</v>
      </c>
      <c r="R23" s="115">
        <f t="shared" si="2"/>
        <v>484.24562485935803</v>
      </c>
      <c r="S23" s="115">
        <f t="shared" si="2"/>
        <v>651.12733722109442</v>
      </c>
      <c r="T23" s="115">
        <f t="shared" si="2"/>
        <v>727.37172122866104</v>
      </c>
    </row>
    <row r="24" spans="2:20" x14ac:dyDescent="0.25">
      <c r="O24" s="114"/>
      <c r="P24" s="114"/>
      <c r="Q24" s="113"/>
      <c r="R24" s="113"/>
      <c r="S24" s="113"/>
      <c r="T24" s="113"/>
    </row>
    <row r="26" spans="2:20" ht="28.5" x14ac:dyDescent="0.45">
      <c r="B26" s="110" t="s">
        <v>474</v>
      </c>
    </row>
    <row r="27" spans="2:20" ht="15" customHeight="1" x14ac:dyDescent="0.3">
      <c r="B27" s="111"/>
    </row>
    <row r="28" spans="2:20" ht="60" customHeight="1" x14ac:dyDescent="0.25">
      <c r="B28" s="279" t="str">
        <f>NARRATIVE!F5</f>
        <v>The older population is expected to stay the same in the 60-74 age group and increase by 65% in the 75+ age group. At the same time the 0-14 age group is expected to increase by 10% and the 15-29 age group to  decrease by 2%. Finally, the 30-44 age group is expected to increase by 2% and the 45-59 age group to increase by 5%.</v>
      </c>
      <c r="C28" s="279"/>
      <c r="D28" s="279"/>
      <c r="E28" s="279"/>
      <c r="F28" s="279"/>
      <c r="G28" s="279"/>
      <c r="H28" s="279"/>
      <c r="I28" s="279"/>
      <c r="J28" s="279"/>
      <c r="K28" s="279"/>
      <c r="L28" s="279"/>
      <c r="M28" s="279"/>
      <c r="N28" s="279"/>
      <c r="O28" s="279"/>
      <c r="P28" s="279"/>
      <c r="Q28" s="279"/>
      <c r="R28" s="279"/>
      <c r="S28" s="279"/>
      <c r="T28" s="279"/>
    </row>
    <row r="29" spans="2:20" ht="15" customHeight="1" x14ac:dyDescent="0.3">
      <c r="B29" s="111"/>
    </row>
    <row r="48" spans="5:11" x14ac:dyDescent="0.25">
      <c r="E48" s="112" t="s">
        <v>181</v>
      </c>
      <c r="F48" s="112" t="s">
        <v>537</v>
      </c>
      <c r="G48" s="112" t="s">
        <v>246</v>
      </c>
      <c r="H48" s="112" t="s">
        <v>247</v>
      </c>
      <c r="I48" s="112" t="s">
        <v>248</v>
      </c>
      <c r="J48" s="112" t="s">
        <v>244</v>
      </c>
      <c r="K48" s="112" t="s">
        <v>19</v>
      </c>
    </row>
    <row r="49" spans="2:20" x14ac:dyDescent="0.25">
      <c r="B49" s="112" t="s">
        <v>20</v>
      </c>
    </row>
    <row r="50" spans="2:20" x14ac:dyDescent="0.25">
      <c r="B50" s="109" t="str">
        <f>"Total "&amp;COMBINED!C7</f>
        <v>Total 2021</v>
      </c>
      <c r="E50" s="113">
        <f>'DATA FOR CHARTS'!V13</f>
        <v>1236.0796041260837</v>
      </c>
      <c r="F50" s="113">
        <f>'DATA FOR CHARTS'!W13</f>
        <v>926.60433757963744</v>
      </c>
      <c r="G50" s="113">
        <f>'DATA FOR CHARTS'!X13</f>
        <v>1338.5618554470741</v>
      </c>
      <c r="H50" s="113">
        <f>'DATA FOR CHARTS'!Y13</f>
        <v>1759.6944385460947</v>
      </c>
      <c r="I50" s="113">
        <f>'DATA FOR CHARTS'!Z13</f>
        <v>1621.327090086382</v>
      </c>
      <c r="J50" s="113">
        <f>'DATA FOR CHARTS'!AA13</f>
        <v>808.71870143176864</v>
      </c>
      <c r="K50" s="113">
        <f>SUM(E50:J50)</f>
        <v>7690.9860272170408</v>
      </c>
    </row>
    <row r="51" spans="2:20" x14ac:dyDescent="0.25">
      <c r="B51" s="109" t="str">
        <f>"Total "&amp;COMBINED!C8</f>
        <v>Total 2041</v>
      </c>
      <c r="E51" s="113">
        <f>'DATA FOR CHARTS'!V14</f>
        <v>1355.0125255730629</v>
      </c>
      <c r="F51" s="113">
        <f>'DATA FOR CHARTS'!W14</f>
        <v>906.63439924098918</v>
      </c>
      <c r="G51" s="113">
        <f>'DATA FOR CHARTS'!X14</f>
        <v>1363.4777259007369</v>
      </c>
      <c r="H51" s="113">
        <f>'DATA FOR CHARTS'!Y14</f>
        <v>1841.7211321442314</v>
      </c>
      <c r="I51" s="113">
        <f>'DATA FOR CHARTS'!Z14</f>
        <v>1618.4724812303962</v>
      </c>
      <c r="J51" s="113">
        <f>'DATA FOR CHARTS'!AA14</f>
        <v>1333.0394843562842</v>
      </c>
      <c r="K51" s="113">
        <f>SUM(E51:J51)</f>
        <v>8418.3577484457001</v>
      </c>
    </row>
    <row r="53" spans="2:20" x14ac:dyDescent="0.25">
      <c r="B53" s="109" t="str">
        <f>"Change "&amp;COMBINED!C7&amp;"-"&amp;COMBINED!C8</f>
        <v>Change 2021-2041</v>
      </c>
      <c r="E53" s="115">
        <f>E51-E50</f>
        <v>118.93292144697921</v>
      </c>
      <c r="F53" s="115">
        <f t="shared" ref="F53:K53" si="3">F51-F50</f>
        <v>-19.969938338648262</v>
      </c>
      <c r="G53" s="115">
        <f t="shared" si="3"/>
        <v>24.915870453662819</v>
      </c>
      <c r="H53" s="115">
        <f t="shared" si="3"/>
        <v>82.026693598136717</v>
      </c>
      <c r="I53" s="115">
        <f t="shared" si="3"/>
        <v>-2.8546088559858163</v>
      </c>
      <c r="J53" s="115">
        <f t="shared" si="3"/>
        <v>524.32078292451558</v>
      </c>
      <c r="K53" s="115">
        <f t="shared" si="3"/>
        <v>727.37172122865923</v>
      </c>
    </row>
    <row r="54" spans="2:20" x14ac:dyDescent="0.25">
      <c r="B54" s="109" t="s">
        <v>254</v>
      </c>
      <c r="E54" s="116">
        <f>E53/E50</f>
        <v>9.6217849602870484E-2</v>
      </c>
      <c r="F54" s="116">
        <f t="shared" ref="F54:K54" si="4">F53/F50</f>
        <v>-2.1551742776006525E-2</v>
      </c>
      <c r="G54" s="116">
        <f t="shared" si="4"/>
        <v>1.8613910408601195E-2</v>
      </c>
      <c r="H54" s="116">
        <f t="shared" si="4"/>
        <v>4.6614168801891141E-2</v>
      </c>
      <c r="I54" s="116">
        <f t="shared" si="4"/>
        <v>-1.7606619129726172E-3</v>
      </c>
      <c r="J54" s="116">
        <f t="shared" si="4"/>
        <v>0.64833517760409098</v>
      </c>
      <c r="K54" s="116">
        <f t="shared" si="4"/>
        <v>9.4574573228272577E-2</v>
      </c>
    </row>
    <row r="57" spans="2:20" ht="28.5" x14ac:dyDescent="0.45">
      <c r="B57" s="110" t="s">
        <v>570</v>
      </c>
    </row>
    <row r="59" spans="2:20" ht="90" customHeight="1" x14ac:dyDescent="0.25">
      <c r="B59" s="279" t="str">
        <f>NARRATIVE!F19&amp;" "&amp;NARRATIVE!F9</f>
        <v>The total number of households in Berkeley is projected to increase from 3,241 to 3,640 in the 20 years 2021 and 2041, a total increase of 399 households. The largest projected net increases in households are for 140 couple without children households; 134 single person aged 65+ households; 71 other households; 55 in lone parent households. At the same time, the number of single person aged under 35 households is projected to decrease by 12; single person aged 35-64 households to increase by 20 and the couple with children households to increase by 54.</v>
      </c>
      <c r="C59" s="279"/>
      <c r="D59" s="279"/>
      <c r="E59" s="279"/>
      <c r="F59" s="279"/>
      <c r="G59" s="279"/>
      <c r="H59" s="279"/>
      <c r="I59" s="279"/>
      <c r="J59" s="279"/>
      <c r="K59" s="279"/>
      <c r="L59" s="279"/>
      <c r="M59" s="279"/>
      <c r="N59" s="279"/>
      <c r="O59" s="279"/>
      <c r="P59" s="279"/>
      <c r="Q59" s="279"/>
      <c r="R59" s="279"/>
      <c r="S59" s="279"/>
      <c r="T59" s="279"/>
    </row>
    <row r="61" spans="2:20" ht="18.75" x14ac:dyDescent="0.3">
      <c r="B61" s="111" t="s">
        <v>255</v>
      </c>
    </row>
    <row r="79" spans="5:20" x14ac:dyDescent="0.25">
      <c r="E79" s="112" t="s">
        <v>258</v>
      </c>
      <c r="F79" s="112"/>
      <c r="G79" s="112"/>
      <c r="H79" s="112"/>
      <c r="I79" s="112"/>
      <c r="J79" s="112"/>
      <c r="K79" s="112"/>
      <c r="O79" s="279" t="str">
        <f>NARRATIVE!F23</f>
        <v>Based on the age of the household representative, in 2021 there will be 1,134 households aged 65 or over. This is projected to increase to 1,531 by 2041. However, when the 2021 population are aged 20 years to 2041 in a cohort analysis which takes account of new households often being in the younger age groups, the number of households aged 65 or over is projected to decrease by 915 to 219. At the same time, the number of new households aged 25-34 is projected to increase by 217, while the number of new households aged 35-44 is projected to increase by 457.</v>
      </c>
      <c r="P79" s="279"/>
      <c r="Q79" s="279"/>
      <c r="R79" s="279"/>
      <c r="S79" s="279"/>
      <c r="T79" s="279"/>
    </row>
    <row r="80" spans="5:20" ht="15" customHeight="1" x14ac:dyDescent="0.25">
      <c r="E80" s="109" t="s">
        <v>242</v>
      </c>
      <c r="F80" s="109" t="s">
        <v>170</v>
      </c>
      <c r="G80" s="109" t="s">
        <v>172</v>
      </c>
      <c r="H80" s="109" t="s">
        <v>179</v>
      </c>
      <c r="I80" s="109" t="s">
        <v>180</v>
      </c>
      <c r="J80" s="109" t="s">
        <v>243</v>
      </c>
      <c r="K80" s="109" t="s">
        <v>257</v>
      </c>
      <c r="L80" s="109" t="s">
        <v>234</v>
      </c>
      <c r="M80" s="112" t="s">
        <v>19</v>
      </c>
      <c r="O80" s="279"/>
      <c r="P80" s="279"/>
      <c r="Q80" s="279"/>
      <c r="R80" s="279"/>
      <c r="S80" s="279"/>
      <c r="T80" s="279"/>
    </row>
    <row r="81" spans="2:20" ht="15" customHeight="1" x14ac:dyDescent="0.25">
      <c r="B81" s="112" t="s">
        <v>256</v>
      </c>
      <c r="F81" s="113"/>
      <c r="G81" s="113"/>
      <c r="H81" s="113"/>
      <c r="I81" s="113"/>
      <c r="J81" s="113"/>
      <c r="K81" s="113"/>
      <c r="M81" s="112"/>
      <c r="O81" s="279"/>
      <c r="P81" s="279"/>
      <c r="Q81" s="279"/>
      <c r="R81" s="279"/>
      <c r="S81" s="279"/>
      <c r="T81" s="279"/>
    </row>
    <row r="82" spans="2:20" ht="15" customHeight="1" x14ac:dyDescent="0.25">
      <c r="B82" s="109" t="str">
        <f>B50</f>
        <v>Total 2021</v>
      </c>
      <c r="E82" s="113">
        <f>'DATA FOR CHARTS'!C21</f>
        <v>47.252566805183598</v>
      </c>
      <c r="F82" s="113">
        <f>'DATA FOR CHARTS'!D21</f>
        <v>251.45744580855751</v>
      </c>
      <c r="G82" s="113">
        <f>'DATA FOR CHARTS'!E21</f>
        <v>460.96161513787149</v>
      </c>
      <c r="H82" s="113">
        <f>'DATA FOR CHARTS'!F21</f>
        <v>623.0135591803795</v>
      </c>
      <c r="I82" s="113">
        <f>'DATA FOR CHARTS'!G21</f>
        <v>724.18438787017487</v>
      </c>
      <c r="J82" s="113">
        <f>'DATA FOR CHARTS'!H21</f>
        <v>564.54616318547369</v>
      </c>
      <c r="K82" s="113">
        <f>'DATA FOR CHARTS'!I21</f>
        <v>465.99707954699431</v>
      </c>
      <c r="L82" s="113">
        <f>'DATA FOR CHARTS'!J21</f>
        <v>103.37983180453004</v>
      </c>
      <c r="M82" s="117">
        <f>SUM(E82:L82)</f>
        <v>3240.7926493391651</v>
      </c>
      <c r="O82" s="279"/>
      <c r="P82" s="279"/>
      <c r="Q82" s="279"/>
      <c r="R82" s="279"/>
      <c r="S82" s="279"/>
      <c r="T82" s="279"/>
    </row>
    <row r="83" spans="2:20" ht="15" customHeight="1" x14ac:dyDescent="0.25">
      <c r="B83" s="109" t="str">
        <f>B51</f>
        <v>Total 2041</v>
      </c>
      <c r="E83" s="113">
        <f>'DATA FOR CHARTS'!C22</f>
        <v>40.941769214238349</v>
      </c>
      <c r="F83" s="113">
        <f>'DATA FOR CHARTS'!D22</f>
        <v>217.21463686992516</v>
      </c>
      <c r="G83" s="113">
        <f>'DATA FOR CHARTS'!E22</f>
        <v>504.62539102395027</v>
      </c>
      <c r="H83" s="113">
        <f>'DATA FOR CHARTS'!F22</f>
        <v>694.96815964928408</v>
      </c>
      <c r="I83" s="113">
        <f>'DATA FOR CHARTS'!G22</f>
        <v>651.24253605485228</v>
      </c>
      <c r="J83" s="113">
        <f>'DATA FOR CHARTS'!H22</f>
        <v>613.83912215612747</v>
      </c>
      <c r="K83" s="113">
        <f>'DATA FOR CHARTS'!I22</f>
        <v>698.45770553417276</v>
      </c>
      <c r="L83" s="113">
        <f>'DATA FOR CHARTS'!J22</f>
        <v>218.92922893157188</v>
      </c>
      <c r="M83" s="117">
        <f>SUM(E83:L83)</f>
        <v>3640.218549434122</v>
      </c>
      <c r="O83" s="279"/>
      <c r="P83" s="279"/>
      <c r="Q83" s="279"/>
      <c r="R83" s="279"/>
      <c r="S83" s="279"/>
      <c r="T83" s="279"/>
    </row>
    <row r="84" spans="2:20" ht="15" customHeight="1" x14ac:dyDescent="0.25">
      <c r="E84" s="113"/>
      <c r="F84" s="113"/>
      <c r="G84" s="113"/>
      <c r="H84" s="113"/>
      <c r="I84" s="113"/>
      <c r="J84" s="113"/>
      <c r="K84" s="113"/>
      <c r="L84" s="113"/>
      <c r="M84" s="117"/>
      <c r="O84" s="279"/>
      <c r="P84" s="279"/>
      <c r="Q84" s="279"/>
      <c r="R84" s="279"/>
      <c r="S84" s="279"/>
      <c r="T84" s="279"/>
    </row>
    <row r="85" spans="2:20" ht="15" customHeight="1" x14ac:dyDescent="0.25">
      <c r="B85" s="109" t="str">
        <f>B53</f>
        <v>Change 2021-2041</v>
      </c>
      <c r="E85" s="115">
        <f>E83-E82</f>
        <v>-6.3107975909452492</v>
      </c>
      <c r="F85" s="115">
        <f t="shared" ref="F85:L85" si="5">F83-F82</f>
        <v>-34.242808938632351</v>
      </c>
      <c r="G85" s="115">
        <f t="shared" si="5"/>
        <v>43.663775886078781</v>
      </c>
      <c r="H85" s="115">
        <f t="shared" si="5"/>
        <v>71.954600468904573</v>
      </c>
      <c r="I85" s="115">
        <f t="shared" si="5"/>
        <v>-72.941851815322593</v>
      </c>
      <c r="J85" s="115">
        <f t="shared" si="5"/>
        <v>49.292958970653785</v>
      </c>
      <c r="K85" s="115">
        <f t="shared" si="5"/>
        <v>232.46062598717845</v>
      </c>
      <c r="L85" s="115">
        <f t="shared" si="5"/>
        <v>115.54939712704184</v>
      </c>
      <c r="M85" s="118">
        <f>M83-M82</f>
        <v>399.42590009495689</v>
      </c>
      <c r="O85" s="279"/>
      <c r="P85" s="279"/>
      <c r="Q85" s="279"/>
      <c r="R85" s="279"/>
      <c r="S85" s="279"/>
      <c r="T85" s="279"/>
    </row>
    <row r="86" spans="2:20" ht="15" customHeight="1" x14ac:dyDescent="0.25">
      <c r="O86" s="279"/>
      <c r="P86" s="279"/>
      <c r="Q86" s="279"/>
      <c r="R86" s="279"/>
      <c r="S86" s="279"/>
      <c r="T86" s="279"/>
    </row>
    <row r="87" spans="2:20" ht="15" customHeight="1" x14ac:dyDescent="0.25">
      <c r="E87" s="112" t="s">
        <v>258</v>
      </c>
      <c r="F87" s="112"/>
      <c r="G87" s="112"/>
      <c r="H87" s="112"/>
      <c r="I87" s="112"/>
      <c r="J87" s="112"/>
      <c r="K87" s="112"/>
      <c r="O87" s="279"/>
      <c r="P87" s="279"/>
      <c r="Q87" s="279"/>
      <c r="R87" s="279"/>
      <c r="S87" s="279"/>
      <c r="T87" s="279"/>
    </row>
    <row r="88" spans="2:20" ht="15" customHeight="1" x14ac:dyDescent="0.25">
      <c r="D88" s="119" t="str">
        <f>"Age in "&amp;COMBINED!C7</f>
        <v>Age in 2021</v>
      </c>
      <c r="E88" s="120" t="s">
        <v>571</v>
      </c>
      <c r="F88" s="121" t="s">
        <v>260</v>
      </c>
      <c r="G88" s="109" t="s">
        <v>242</v>
      </c>
      <c r="H88" s="109" t="s">
        <v>170</v>
      </c>
      <c r="I88" s="109" t="s">
        <v>172</v>
      </c>
      <c r="J88" s="109" t="s">
        <v>179</v>
      </c>
      <c r="K88" s="109" t="s">
        <v>180</v>
      </c>
      <c r="L88" s="109" t="s">
        <v>261</v>
      </c>
      <c r="O88" s="279"/>
      <c r="P88" s="279"/>
      <c r="Q88" s="279"/>
      <c r="R88" s="279"/>
      <c r="S88" s="279"/>
      <c r="T88" s="279"/>
    </row>
    <row r="89" spans="2:20" ht="15" customHeight="1" x14ac:dyDescent="0.25">
      <c r="D89" s="119" t="str">
        <f>"Age in "&amp;COMBINED!C8</f>
        <v>Age in 2041</v>
      </c>
      <c r="E89" s="109" t="s">
        <v>242</v>
      </c>
      <c r="F89" s="109" t="s">
        <v>170</v>
      </c>
      <c r="G89" s="109" t="s">
        <v>172</v>
      </c>
      <c r="H89" s="109" t="s">
        <v>179</v>
      </c>
      <c r="I89" s="109" t="s">
        <v>180</v>
      </c>
      <c r="J89" s="109" t="s">
        <v>243</v>
      </c>
      <c r="K89" s="109" t="s">
        <v>257</v>
      </c>
      <c r="L89" s="109" t="s">
        <v>234</v>
      </c>
      <c r="M89" s="112" t="s">
        <v>19</v>
      </c>
      <c r="O89" s="279"/>
      <c r="P89" s="279"/>
      <c r="Q89" s="279"/>
      <c r="R89" s="279"/>
      <c r="S89" s="279"/>
      <c r="T89" s="279"/>
    </row>
    <row r="90" spans="2:20" ht="15" customHeight="1" x14ac:dyDescent="0.25">
      <c r="B90" s="112" t="s">
        <v>256</v>
      </c>
      <c r="F90" s="113"/>
      <c r="G90" s="113"/>
      <c r="H90" s="113"/>
      <c r="I90" s="113"/>
      <c r="J90" s="113"/>
      <c r="K90" s="113"/>
      <c r="M90" s="112"/>
      <c r="O90" s="279"/>
      <c r="P90" s="279"/>
      <c r="Q90" s="279"/>
      <c r="R90" s="279"/>
      <c r="S90" s="279"/>
      <c r="T90" s="279"/>
    </row>
    <row r="91" spans="2:20" ht="15" customHeight="1" x14ac:dyDescent="0.25">
      <c r="B91" s="109" t="str">
        <f>B82</f>
        <v>Total 2021</v>
      </c>
      <c r="E91" s="122" t="s">
        <v>195</v>
      </c>
      <c r="F91" s="122" t="s">
        <v>195</v>
      </c>
      <c r="G91" s="113">
        <f>E82</f>
        <v>47.252566805183598</v>
      </c>
      <c r="H91" s="113">
        <f>F82</f>
        <v>251.45744580855751</v>
      </c>
      <c r="I91" s="113">
        <f>G82</f>
        <v>460.96161513787149</v>
      </c>
      <c r="J91" s="113">
        <f>H82</f>
        <v>623.0135591803795</v>
      </c>
      <c r="K91" s="113">
        <f>I82</f>
        <v>724.18438787017487</v>
      </c>
      <c r="L91" s="113">
        <f>SUM(J82:L82)</f>
        <v>1133.9230745369982</v>
      </c>
      <c r="M91" s="117">
        <f>SUM(E91:L91)</f>
        <v>3240.7926493391651</v>
      </c>
      <c r="O91" s="279"/>
      <c r="P91" s="279"/>
      <c r="Q91" s="279"/>
      <c r="R91" s="279"/>
      <c r="S91" s="279"/>
      <c r="T91" s="279"/>
    </row>
    <row r="92" spans="2:20" ht="15" customHeight="1" x14ac:dyDescent="0.25">
      <c r="B92" s="109" t="str">
        <f>B83</f>
        <v>Total 2041</v>
      </c>
      <c r="E92" s="113">
        <f t="shared" ref="E92:L92" si="6">E83</f>
        <v>40.941769214238349</v>
      </c>
      <c r="F92" s="113">
        <f t="shared" si="6"/>
        <v>217.21463686992516</v>
      </c>
      <c r="G92" s="113">
        <f t="shared" si="6"/>
        <v>504.62539102395027</v>
      </c>
      <c r="H92" s="113">
        <f t="shared" si="6"/>
        <v>694.96815964928408</v>
      </c>
      <c r="I92" s="113">
        <f t="shared" si="6"/>
        <v>651.24253605485228</v>
      </c>
      <c r="J92" s="113">
        <f t="shared" si="6"/>
        <v>613.83912215612747</v>
      </c>
      <c r="K92" s="113">
        <f t="shared" si="6"/>
        <v>698.45770553417276</v>
      </c>
      <c r="L92" s="113">
        <f t="shared" si="6"/>
        <v>218.92922893157188</v>
      </c>
      <c r="M92" s="117">
        <f>SUM(E92:L92)</f>
        <v>3640.218549434122</v>
      </c>
      <c r="O92" s="279"/>
      <c r="P92" s="279"/>
      <c r="Q92" s="279"/>
      <c r="R92" s="279"/>
      <c r="S92" s="279"/>
      <c r="T92" s="279"/>
    </row>
    <row r="93" spans="2:20" ht="7.5" customHeight="1" x14ac:dyDescent="0.25">
      <c r="E93" s="113"/>
      <c r="F93" s="113"/>
      <c r="G93" s="113"/>
      <c r="H93" s="113"/>
      <c r="I93" s="113"/>
      <c r="J93" s="113"/>
      <c r="K93" s="113"/>
      <c r="L93" s="113"/>
      <c r="M93" s="117"/>
      <c r="O93" s="279"/>
      <c r="P93" s="279"/>
      <c r="Q93" s="279"/>
      <c r="R93" s="279"/>
      <c r="S93" s="279"/>
      <c r="T93" s="279"/>
    </row>
    <row r="94" spans="2:20" ht="15" customHeight="1" x14ac:dyDescent="0.25">
      <c r="B94" s="109" t="str">
        <f>"Cohort "&amp;B85</f>
        <v>Cohort Change 2021-2041</v>
      </c>
      <c r="E94" s="115">
        <f>E92</f>
        <v>40.941769214238349</v>
      </c>
      <c r="F94" s="115">
        <f>F92</f>
        <v>217.21463686992516</v>
      </c>
      <c r="G94" s="115">
        <f t="shared" ref="G94:L94" si="7">G92-G91</f>
        <v>457.37282421876665</v>
      </c>
      <c r="H94" s="115">
        <f t="shared" si="7"/>
        <v>443.51071384072657</v>
      </c>
      <c r="I94" s="115">
        <f t="shared" si="7"/>
        <v>190.28092091698079</v>
      </c>
      <c r="J94" s="115">
        <f t="shared" si="7"/>
        <v>-9.174437024252029</v>
      </c>
      <c r="K94" s="115">
        <f t="shared" si="7"/>
        <v>-25.726682336002114</v>
      </c>
      <c r="L94" s="115">
        <f t="shared" si="7"/>
        <v>-914.99384560542637</v>
      </c>
      <c r="M94" s="118">
        <f>M92-M91</f>
        <v>399.42590009495689</v>
      </c>
      <c r="O94" s="279"/>
      <c r="P94" s="279"/>
      <c r="Q94" s="279"/>
      <c r="R94" s="279"/>
      <c r="S94" s="279"/>
      <c r="T94" s="279"/>
    </row>
    <row r="95" spans="2:20" x14ac:dyDescent="0.25">
      <c r="E95" s="115"/>
      <c r="F95" s="115"/>
      <c r="G95" s="115"/>
      <c r="H95" s="115"/>
      <c r="I95" s="115"/>
      <c r="J95" s="115"/>
      <c r="K95" s="115"/>
      <c r="L95" s="115"/>
      <c r="M95" s="118"/>
    </row>
    <row r="97" spans="2:38" ht="28.5" x14ac:dyDescent="0.45">
      <c r="B97" s="110" t="s">
        <v>475</v>
      </c>
      <c r="K97"/>
    </row>
    <row r="98" spans="2:38" x14ac:dyDescent="0.25">
      <c r="K98"/>
    </row>
    <row r="99" spans="2:38" ht="18.75" x14ac:dyDescent="0.3">
      <c r="B99" s="111" t="str">
        <f>"Housing Tenure Estimates for "&amp;COMBINED!C7</f>
        <v>Housing Tenure Estimates for 2021</v>
      </c>
      <c r="K99" s="5"/>
      <c r="L99" s="111" t="s">
        <v>337</v>
      </c>
    </row>
    <row r="100" spans="2:38" x14ac:dyDescent="0.25">
      <c r="K100" s="5"/>
    </row>
    <row r="101" spans="2:38" ht="90" customHeight="1" x14ac:dyDescent="0.25">
      <c r="B101" s="279" t="str">
        <f>NARRATIVE!F32</f>
        <v>In 2021 there will be around 2,471 owner occupiers in Berkeley, accounting for 76% of the 3,271 households living in the area. Of the 389 households in private rent, 26% rely on Housing Benefit. The remaining 411 households living in the area rent affordable housing.</v>
      </c>
      <c r="C101" s="279"/>
      <c r="D101" s="279"/>
      <c r="E101" s="279"/>
      <c r="F101" s="279"/>
      <c r="G101" s="279"/>
      <c r="H101" s="279"/>
      <c r="I101" s="279"/>
      <c r="J101" s="279"/>
      <c r="K101"/>
      <c r="L101" s="279" t="str">
        <f ca="1">NARRATIVE!F39&amp;" "&amp;NARRATIVE!F49</f>
        <v>Households aged 50 to 64 are most likely to own (82%), followed by those aged 65 and over, at 80%. At the same time, households aged under 25 are most likely to rent, with 43% in social rented and 45% in private rented. Households aged 25 to 49 are the next most likely to rent, with 15% in social rented and 25% in private rented.</v>
      </c>
      <c r="M101" s="279"/>
      <c r="N101" s="279"/>
      <c r="O101" s="279"/>
      <c r="P101" s="279"/>
      <c r="Q101" s="279"/>
      <c r="R101" s="279"/>
      <c r="S101" s="279"/>
      <c r="T101" s="279"/>
    </row>
    <row r="102" spans="2:38" ht="15" customHeight="1" x14ac:dyDescent="0.25">
      <c r="B102"/>
      <c r="C102"/>
      <c r="D102"/>
      <c r="E102"/>
      <c r="F102"/>
      <c r="G102"/>
      <c r="H102"/>
      <c r="I102"/>
      <c r="J102"/>
      <c r="K102"/>
    </row>
    <row r="103" spans="2:38" ht="15" customHeight="1" x14ac:dyDescent="0.25">
      <c r="J103" s="123"/>
      <c r="K103"/>
    </row>
    <row r="104" spans="2:38" ht="15" customHeight="1" x14ac:dyDescent="0.25">
      <c r="K104"/>
    </row>
    <row r="105" spans="2:38" ht="15" customHeight="1" x14ac:dyDescent="0.25">
      <c r="K105"/>
    </row>
    <row r="106" spans="2:38" ht="15" customHeight="1" x14ac:dyDescent="0.25"/>
    <row r="109" spans="2:38" x14ac:dyDescent="0.25">
      <c r="U109"/>
      <c r="V109"/>
      <c r="AF109"/>
      <c r="AG109"/>
      <c r="AH109"/>
      <c r="AI109"/>
      <c r="AJ109"/>
      <c r="AK109"/>
      <c r="AL109"/>
    </row>
    <row r="110" spans="2:38" x14ac:dyDescent="0.25">
      <c r="U110"/>
      <c r="V110"/>
      <c r="W110"/>
      <c r="AB110"/>
      <c r="AC110"/>
      <c r="AD110"/>
      <c r="AE110"/>
      <c r="AF110"/>
      <c r="AG110"/>
      <c r="AH110"/>
      <c r="AI110"/>
      <c r="AJ110"/>
      <c r="AK110"/>
      <c r="AL110"/>
    </row>
    <row r="111" spans="2:38" x14ac:dyDescent="0.25">
      <c r="U111"/>
      <c r="V111"/>
      <c r="W111"/>
      <c r="AB111"/>
      <c r="AC111"/>
      <c r="AD111"/>
      <c r="AE111"/>
      <c r="AF111"/>
      <c r="AG111"/>
      <c r="AH111"/>
      <c r="AI111"/>
      <c r="AJ111"/>
      <c r="AK111"/>
      <c r="AL111"/>
    </row>
    <row r="112" spans="2:38" ht="15.75" customHeight="1" x14ac:dyDescent="0.25">
      <c r="U112"/>
      <c r="V112"/>
      <c r="W112"/>
      <c r="AB112"/>
      <c r="AC112"/>
      <c r="AD112"/>
      <c r="AE112"/>
      <c r="AF112"/>
      <c r="AG112"/>
      <c r="AH112"/>
      <c r="AI112"/>
      <c r="AJ112"/>
      <c r="AK112"/>
      <c r="AL112"/>
    </row>
    <row r="113" spans="2:38" x14ac:dyDescent="0.25">
      <c r="U113"/>
      <c r="V113"/>
      <c r="W113"/>
      <c r="AB113"/>
      <c r="AC113"/>
      <c r="AD113"/>
      <c r="AE113"/>
      <c r="AF113"/>
      <c r="AG113"/>
      <c r="AH113"/>
      <c r="AI113"/>
      <c r="AJ113"/>
      <c r="AK113"/>
      <c r="AL113"/>
    </row>
    <row r="114" spans="2:38" x14ac:dyDescent="0.25">
      <c r="U114"/>
      <c r="V114"/>
      <c r="W114"/>
      <c r="AB114"/>
      <c r="AC114"/>
      <c r="AD114"/>
      <c r="AE114"/>
      <c r="AF114"/>
      <c r="AG114"/>
      <c r="AH114"/>
      <c r="AI114"/>
      <c r="AJ114"/>
      <c r="AK114"/>
      <c r="AL114"/>
    </row>
    <row r="115" spans="2:38" x14ac:dyDescent="0.25">
      <c r="U115"/>
      <c r="V115"/>
      <c r="W115"/>
      <c r="AB115"/>
      <c r="AC115"/>
      <c r="AD115"/>
      <c r="AE115"/>
      <c r="AF115"/>
      <c r="AG115"/>
      <c r="AH115"/>
      <c r="AI115"/>
      <c r="AJ115"/>
      <c r="AK115"/>
      <c r="AL115"/>
    </row>
    <row r="116" spans="2:38" x14ac:dyDescent="0.25">
      <c r="U116" s="5"/>
      <c r="V116" s="5"/>
      <c r="W116" s="5"/>
      <c r="AB116" s="5"/>
      <c r="AC116" s="5"/>
      <c r="AD116" s="5"/>
      <c r="AE116" s="5"/>
      <c r="AF116" s="5"/>
      <c r="AG116" s="5"/>
      <c r="AH116" s="5"/>
      <c r="AI116" s="5"/>
      <c r="AJ116" s="5"/>
      <c r="AK116" s="5"/>
      <c r="AL116" s="5"/>
    </row>
    <row r="117" spans="2:38" x14ac:dyDescent="0.25">
      <c r="U117" s="5"/>
      <c r="V117" s="5"/>
      <c r="W117" s="5"/>
      <c r="AB117" s="5"/>
      <c r="AC117" s="5"/>
      <c r="AD117" s="5"/>
      <c r="AE117" s="5"/>
      <c r="AF117" s="5"/>
      <c r="AG117" s="5"/>
      <c r="AH117" s="5"/>
      <c r="AI117" s="5"/>
      <c r="AJ117" s="5"/>
      <c r="AK117" s="5"/>
      <c r="AL117" s="5"/>
    </row>
    <row r="118" spans="2:38" ht="14.65" customHeight="1" x14ac:dyDescent="0.25">
      <c r="U118" s="5"/>
      <c r="V118" s="5"/>
      <c r="W118" s="5"/>
      <c r="AB118" s="5"/>
      <c r="AC118" s="5"/>
      <c r="AD118" s="5"/>
      <c r="AE118" s="5"/>
      <c r="AF118" s="5"/>
      <c r="AG118" s="5"/>
      <c r="AH118" s="5"/>
      <c r="AI118" s="5"/>
      <c r="AJ118" s="5"/>
      <c r="AK118" s="5"/>
      <c r="AL118" s="5"/>
    </row>
    <row r="119" spans="2:38" ht="14.65" customHeight="1" x14ac:dyDescent="0.25">
      <c r="F119" s="226" t="s">
        <v>573</v>
      </c>
      <c r="G119" s="226"/>
      <c r="H119"/>
      <c r="I119" s="124"/>
      <c r="U119" s="5"/>
      <c r="V119" s="5"/>
      <c r="W119" s="5"/>
      <c r="AB119" s="5"/>
      <c r="AC119" s="5"/>
      <c r="AD119" s="5"/>
      <c r="AE119" s="5"/>
      <c r="AF119" s="5"/>
      <c r="AG119" s="5"/>
      <c r="AH119" s="5"/>
      <c r="AI119" s="5"/>
      <c r="AJ119" s="5"/>
      <c r="AK119" s="5"/>
      <c r="AL119" s="5"/>
    </row>
    <row r="120" spans="2:38" ht="14.65" customHeight="1" x14ac:dyDescent="0.25">
      <c r="F120" s="124" t="s">
        <v>572</v>
      </c>
      <c r="G120" s="124" t="s">
        <v>488</v>
      </c>
      <c r="H120" s="124"/>
      <c r="I120" s="124"/>
      <c r="U120" s="5"/>
      <c r="V120" s="5"/>
      <c r="W120" s="5"/>
      <c r="AB120" s="5"/>
      <c r="AC120" s="5"/>
      <c r="AD120" s="5"/>
      <c r="AE120" s="5"/>
      <c r="AF120" s="5"/>
      <c r="AG120" s="5"/>
      <c r="AH120" s="5"/>
      <c r="AI120" s="5"/>
      <c r="AJ120" s="5"/>
      <c r="AK120" s="5"/>
      <c r="AL120" s="5"/>
    </row>
    <row r="121" spans="2:38" x14ac:dyDescent="0.25">
      <c r="H121"/>
      <c r="I121"/>
      <c r="J121"/>
      <c r="U121" s="5"/>
      <c r="V121" s="5"/>
      <c r="W121" s="5"/>
      <c r="AB121" s="5"/>
      <c r="AC121" s="5"/>
      <c r="AD121" s="5"/>
      <c r="AE121" s="5"/>
      <c r="AF121" s="5"/>
      <c r="AG121" s="5"/>
      <c r="AH121" s="5"/>
      <c r="AI121" s="5"/>
      <c r="AJ121" s="5"/>
      <c r="AK121" s="5"/>
      <c r="AL121" s="5"/>
    </row>
    <row r="122" spans="2:38" x14ac:dyDescent="0.25">
      <c r="B122" s="109" t="s">
        <v>272</v>
      </c>
      <c r="F122" s="113">
        <f>'DATA FOR CHARTS'!D33</f>
        <v>2470.7749019771959</v>
      </c>
      <c r="G122" s="100">
        <f>+F122/$F$130</f>
        <v>0.75525905157394868</v>
      </c>
      <c r="H122"/>
      <c r="I122"/>
      <c r="J122"/>
      <c r="U122" s="5"/>
      <c r="V122" s="5"/>
      <c r="W122" s="5"/>
      <c r="AB122" s="5"/>
      <c r="AC122" s="5"/>
      <c r="AD122" s="5"/>
      <c r="AE122" s="5"/>
      <c r="AF122" s="5"/>
      <c r="AG122" s="5"/>
      <c r="AH122" s="5"/>
      <c r="AI122" s="5"/>
      <c r="AJ122" s="5"/>
      <c r="AK122" s="5"/>
      <c r="AL122" s="5"/>
    </row>
    <row r="123" spans="2:38" x14ac:dyDescent="0.25">
      <c r="F123" s="113"/>
      <c r="G123"/>
      <c r="H123"/>
      <c r="I123"/>
      <c r="J123"/>
      <c r="U123" s="5"/>
      <c r="V123" s="5"/>
      <c r="W123" s="5"/>
      <c r="AB123" s="5"/>
      <c r="AC123" s="5"/>
      <c r="AD123" s="5"/>
      <c r="AE123" s="5"/>
      <c r="AF123" s="5"/>
      <c r="AG123" s="5"/>
      <c r="AH123" s="5"/>
      <c r="AI123" s="5"/>
      <c r="AJ123" s="5"/>
      <c r="AK123" s="5"/>
      <c r="AL123" s="5"/>
    </row>
    <row r="124" spans="2:38" x14ac:dyDescent="0.25">
      <c r="B124" s="109" t="s">
        <v>133</v>
      </c>
      <c r="F124" s="125">
        <f>+F125+F126</f>
        <v>389.23610968995422</v>
      </c>
      <c r="G124" s="100">
        <f>+F124/$F$130</f>
        <v>0.11898052501970958</v>
      </c>
      <c r="H124"/>
      <c r="I124"/>
      <c r="J124"/>
      <c r="U124" s="5"/>
      <c r="V124" s="5"/>
      <c r="W124" s="5"/>
      <c r="AB124" s="5"/>
      <c r="AC124" s="5"/>
      <c r="AD124" s="5"/>
      <c r="AE124" s="5"/>
      <c r="AF124" s="5"/>
      <c r="AG124" s="5"/>
      <c r="AH124" s="5"/>
      <c r="AI124" s="5"/>
      <c r="AJ124" s="5"/>
      <c r="AK124" s="5"/>
      <c r="AL124" s="5"/>
    </row>
    <row r="125" spans="2:38" x14ac:dyDescent="0.25">
      <c r="C125" s="109" t="s">
        <v>273</v>
      </c>
      <c r="D125"/>
      <c r="F125" s="125">
        <f>'DATA FOR CHARTS'!Y34</f>
        <v>288.78994210818666</v>
      </c>
      <c r="G125" s="100">
        <f>+F125/$F$130</f>
        <v>8.8276442182646742E-2</v>
      </c>
      <c r="H125"/>
      <c r="I125"/>
      <c r="J125"/>
      <c r="U125" s="5"/>
      <c r="V125" s="5"/>
      <c r="W125" s="5"/>
      <c r="AB125" s="5"/>
      <c r="AC125" s="5"/>
      <c r="AD125" s="5"/>
      <c r="AE125" s="5"/>
      <c r="AF125" s="5"/>
      <c r="AG125" s="5"/>
      <c r="AH125" s="5"/>
      <c r="AI125" s="5"/>
      <c r="AJ125" s="5"/>
      <c r="AK125" s="5"/>
      <c r="AL125" s="5"/>
    </row>
    <row r="126" spans="2:38" x14ac:dyDescent="0.25">
      <c r="C126" t="s">
        <v>274</v>
      </c>
      <c r="F126" s="125">
        <f>'DATA FOR CHARTS'!X34</f>
        <v>100.44616758176758</v>
      </c>
      <c r="G126" s="100">
        <f>+F126/$F$130</f>
        <v>3.0704082837062861E-2</v>
      </c>
      <c r="I126" s="127"/>
      <c r="U126" s="5"/>
      <c r="V126" s="5"/>
      <c r="W126" s="5"/>
      <c r="AB126" s="5"/>
      <c r="AC126" s="5"/>
      <c r="AD126" s="5"/>
      <c r="AE126" s="5"/>
      <c r="AF126" s="5"/>
      <c r="AG126" s="5"/>
      <c r="AH126" s="5"/>
      <c r="AI126" s="5"/>
      <c r="AJ126" s="5"/>
      <c r="AK126" s="5"/>
      <c r="AL126" s="5"/>
    </row>
    <row r="127" spans="2:38" x14ac:dyDescent="0.25">
      <c r="F127" s="114"/>
      <c r="G127" s="126"/>
      <c r="U127" s="5"/>
      <c r="V127" s="5"/>
      <c r="W127" s="5"/>
      <c r="AB127" s="5"/>
      <c r="AC127" s="5"/>
      <c r="AD127" s="5"/>
      <c r="AE127" s="5"/>
      <c r="AF127" s="5"/>
      <c r="AG127" s="5"/>
      <c r="AH127" s="5"/>
      <c r="AI127" s="5"/>
      <c r="AJ127" s="5"/>
      <c r="AK127" s="5"/>
      <c r="AL127" s="5"/>
    </row>
    <row r="128" spans="2:38" x14ac:dyDescent="0.25">
      <c r="B128" s="109" t="s">
        <v>134</v>
      </c>
      <c r="F128" s="113">
        <f>'DATA FOR CHARTS'!F33</f>
        <v>411.41605276608954</v>
      </c>
      <c r="G128" s="100">
        <f>+F128/$F$130</f>
        <v>0.12576042340634164</v>
      </c>
      <c r="U128" s="5"/>
      <c r="V128" s="5"/>
      <c r="W128" s="5"/>
      <c r="AB128" s="5"/>
      <c r="AC128" s="5"/>
      <c r="AD128" s="5"/>
      <c r="AE128" s="5"/>
      <c r="AF128" s="5"/>
      <c r="AG128" s="5"/>
      <c r="AH128" s="5"/>
      <c r="AI128" s="5"/>
      <c r="AJ128" s="5"/>
      <c r="AK128" s="5"/>
      <c r="AL128" s="5"/>
    </row>
    <row r="129" spans="2:38" x14ac:dyDescent="0.25">
      <c r="U129" s="5"/>
      <c r="V129" s="5"/>
      <c r="W129" s="5"/>
      <c r="AB129" s="5"/>
      <c r="AC129" s="5"/>
      <c r="AD129" s="5"/>
      <c r="AE129" s="5"/>
      <c r="AF129" s="5"/>
      <c r="AG129" s="5"/>
      <c r="AH129" s="5"/>
      <c r="AI129" s="5"/>
      <c r="AJ129" s="5"/>
      <c r="AK129" s="5"/>
      <c r="AL129" s="5"/>
    </row>
    <row r="130" spans="2:38" x14ac:dyDescent="0.25">
      <c r="B130" s="112" t="s">
        <v>19</v>
      </c>
      <c r="C130" s="112"/>
      <c r="D130" s="112"/>
      <c r="E130" s="112"/>
      <c r="F130" s="117">
        <f>+F122+F124+F128</f>
        <v>3271.42706443324</v>
      </c>
      <c r="G130" s="227">
        <f>+F130/$F$130</f>
        <v>1</v>
      </c>
      <c r="U130" s="5"/>
      <c r="V130" s="5"/>
      <c r="W130" s="5"/>
      <c r="AB130" s="5"/>
      <c r="AC130" s="5"/>
      <c r="AD130" s="5"/>
      <c r="AE130" s="5"/>
      <c r="AF130" s="5"/>
      <c r="AG130" s="5"/>
      <c r="AH130" s="5"/>
      <c r="AI130" s="5"/>
      <c r="AJ130" s="5"/>
      <c r="AK130" s="5"/>
      <c r="AL130" s="5"/>
    </row>
    <row r="131" spans="2:38" x14ac:dyDescent="0.25">
      <c r="F131" s="113"/>
      <c r="G131" s="100"/>
      <c r="U131" s="222"/>
      <c r="V131" s="222"/>
      <c r="W131" s="222"/>
      <c r="AB131" s="222"/>
      <c r="AC131" s="222"/>
      <c r="AD131" s="222"/>
      <c r="AE131" s="222"/>
      <c r="AF131" s="222"/>
      <c r="AG131" s="222"/>
      <c r="AH131" s="222"/>
      <c r="AI131" s="222"/>
      <c r="AJ131" s="222"/>
      <c r="AK131" s="222"/>
      <c r="AL131" s="222"/>
    </row>
    <row r="132" spans="2:38" x14ac:dyDescent="0.25">
      <c r="U132" s="5"/>
      <c r="V132" s="5"/>
      <c r="W132" s="5"/>
      <c r="AB132" s="5"/>
      <c r="AC132" s="5"/>
      <c r="AD132" s="5"/>
      <c r="AE132" s="5"/>
      <c r="AF132" s="5"/>
      <c r="AG132" s="5"/>
      <c r="AH132" s="5"/>
      <c r="AI132" s="5"/>
      <c r="AJ132" s="5"/>
      <c r="AK132" s="5"/>
      <c r="AL132" s="5"/>
    </row>
    <row r="133" spans="2:38" x14ac:dyDescent="0.25">
      <c r="U133" s="5"/>
      <c r="V133" s="5"/>
      <c r="W133" s="5"/>
      <c r="AB133" s="5"/>
      <c r="AC133" s="5"/>
      <c r="AD133" s="5"/>
      <c r="AE133" s="5"/>
      <c r="AF133" s="5"/>
      <c r="AG133" s="5"/>
      <c r="AH133" s="5"/>
      <c r="AI133" s="5"/>
      <c r="AJ133" s="5"/>
      <c r="AK133" s="5"/>
      <c r="AL133" s="5"/>
    </row>
    <row r="134" spans="2:38" x14ac:dyDescent="0.25">
      <c r="U134" s="5"/>
      <c r="V134" s="5"/>
      <c r="W134" s="5"/>
      <c r="AB134" s="5"/>
      <c r="AC134" s="5"/>
      <c r="AD134" s="5"/>
      <c r="AE134" s="5"/>
      <c r="AF134" s="5"/>
      <c r="AG134" s="5"/>
      <c r="AH134" s="5"/>
      <c r="AI134" s="5"/>
      <c r="AJ134" s="5"/>
      <c r="AK134" s="5"/>
      <c r="AL134" s="5"/>
    </row>
    <row r="135" spans="2:38" x14ac:dyDescent="0.25">
      <c r="U135" s="5"/>
      <c r="V135" s="5"/>
      <c r="W135" s="5"/>
      <c r="AB135" s="5"/>
      <c r="AC135" s="5"/>
      <c r="AD135" s="5"/>
      <c r="AE135" s="5"/>
      <c r="AF135" s="5"/>
      <c r="AG135" s="5"/>
      <c r="AH135" s="5"/>
      <c r="AI135" s="5"/>
      <c r="AJ135" s="5"/>
      <c r="AK135" s="5"/>
      <c r="AL135" s="5"/>
    </row>
    <row r="136" spans="2:38" ht="28.5" x14ac:dyDescent="0.45">
      <c r="B136" s="110" t="s">
        <v>477</v>
      </c>
    </row>
    <row r="138" spans="2:38" ht="18.75" x14ac:dyDescent="0.3">
      <c r="B138" s="111" t="s">
        <v>493</v>
      </c>
    </row>
    <row r="139" spans="2:38" ht="15" customHeight="1" x14ac:dyDescent="0.3">
      <c r="B139" s="111"/>
    </row>
    <row r="140" spans="2:38" ht="15" customHeight="1" x14ac:dyDescent="0.25">
      <c r="B140" s="123"/>
    </row>
    <row r="176" spans="2:2" ht="28.5" x14ac:dyDescent="0.45">
      <c r="B176" s="110" t="s">
        <v>478</v>
      </c>
    </row>
    <row r="178" spans="2:20" ht="18.75" customHeight="1" x14ac:dyDescent="0.3">
      <c r="B178" s="111" t="s">
        <v>309</v>
      </c>
      <c r="H178" s="111" t="s">
        <v>281</v>
      </c>
      <c r="O178" s="111" t="s">
        <v>284</v>
      </c>
    </row>
    <row r="179" spans="2:20" x14ac:dyDescent="0.25">
      <c r="O179" s="109" t="s">
        <v>285</v>
      </c>
    </row>
    <row r="180" spans="2:20" x14ac:dyDescent="0.25">
      <c r="D180" s="124" t="s">
        <v>311</v>
      </c>
      <c r="E180" s="112"/>
      <c r="K180" s="112" t="s">
        <v>278</v>
      </c>
      <c r="L180" s="112" t="s">
        <v>279</v>
      </c>
    </row>
    <row r="181" spans="2:20" x14ac:dyDescent="0.25">
      <c r="D181" s="112" t="s">
        <v>312</v>
      </c>
      <c r="E181" s="112" t="s">
        <v>310</v>
      </c>
      <c r="H181" s="109" t="s">
        <v>282</v>
      </c>
      <c r="K181" s="128">
        <f>COMBINED!J89</f>
        <v>901.61625442413242</v>
      </c>
      <c r="L181" s="128">
        <f>ROUND(K181/7*365,-2)</f>
        <v>47000</v>
      </c>
      <c r="O181" s="109" t="s">
        <v>313</v>
      </c>
      <c r="R181" s="128">
        <f>E183</f>
        <v>237900</v>
      </c>
      <c r="S181" s="128"/>
    </row>
    <row r="182" spans="2:20" x14ac:dyDescent="0.25">
      <c r="B182" s="109" t="s">
        <v>268</v>
      </c>
      <c r="D182" s="128">
        <f>ROUND(COMBINED!J49,-2)</f>
        <v>96900</v>
      </c>
      <c r="E182" s="128">
        <f>ROUND(COMBINED!J50,-2)</f>
        <v>149500</v>
      </c>
      <c r="O182" s="109" t="s">
        <v>286</v>
      </c>
      <c r="R182" s="128">
        <f>L181</f>
        <v>47000</v>
      </c>
    </row>
    <row r="183" spans="2:20" x14ac:dyDescent="0.25">
      <c r="B183" s="109" t="s">
        <v>269</v>
      </c>
      <c r="D183" s="128">
        <f>ROUND(COMBINED!K49,-2)</f>
        <v>169600</v>
      </c>
      <c r="E183" s="128">
        <f>ROUND(COMBINED!K50,-2)</f>
        <v>237900</v>
      </c>
      <c r="H183" s="109" t="s">
        <v>283</v>
      </c>
    </row>
    <row r="184" spans="2:20" x14ac:dyDescent="0.25">
      <c r="B184" s="109" t="s">
        <v>270</v>
      </c>
      <c r="D184" s="128">
        <f>ROUND(COMBINED!L49,-2)</f>
        <v>210300</v>
      </c>
      <c r="E184" s="128">
        <f>ROUND(COMBINED!L50,-2)</f>
        <v>288900</v>
      </c>
      <c r="H184" s="109" t="s">
        <v>188</v>
      </c>
      <c r="K184" s="128">
        <f>COMBINED!K89</f>
        <v>706.78132087690938</v>
      </c>
      <c r="L184" s="128">
        <f>ROUND(K184/7*365,-2)</f>
        <v>36900</v>
      </c>
      <c r="O184" s="109" t="s">
        <v>287</v>
      </c>
      <c r="R184" s="129">
        <f>R181/R182</f>
        <v>5.0617021276595748</v>
      </c>
      <c r="S184" s="129"/>
    </row>
    <row r="185" spans="2:20" x14ac:dyDescent="0.25">
      <c r="B185" s="109" t="s">
        <v>271</v>
      </c>
      <c r="D185" s="128">
        <f>ROUND(COMBINED!M49,-2)</f>
        <v>329600</v>
      </c>
      <c r="E185" s="128">
        <f>ROUND(COMBINED!M50,-2)</f>
        <v>475800</v>
      </c>
      <c r="H185" s="109" t="s">
        <v>280</v>
      </c>
      <c r="K185" s="128">
        <f>COMBINED!M89</f>
        <v>573.16361338219224</v>
      </c>
      <c r="L185" s="128">
        <f>ROUND(K185/7*365,-2)</f>
        <v>29900</v>
      </c>
    </row>
    <row r="187" spans="2:20" ht="60" customHeight="1" x14ac:dyDescent="0.25">
      <c r="B187" s="279" t="str">
        <f>NARRATIVE!F58</f>
        <v>The median price for a 2-bed property in Berkeley is £237,900, while the average gross household income is £47,000, giving an affordability ration of 5.06. Across Gloucestershire as a whole, the average household income is £40,900 and the median average price of a 2-bed property is £195,000, giving an affordability ratio of 4.77.</v>
      </c>
      <c r="C187" s="279"/>
      <c r="D187" s="279"/>
      <c r="E187" s="279"/>
      <c r="F187" s="279"/>
      <c r="G187" s="279"/>
      <c r="H187" s="279"/>
      <c r="I187" s="279"/>
      <c r="J187" s="279"/>
      <c r="K187" s="279"/>
      <c r="L187" s="279"/>
      <c r="M187" s="279"/>
      <c r="N187" s="279"/>
      <c r="O187" s="279"/>
      <c r="P187" s="279"/>
      <c r="Q187" s="279"/>
      <c r="R187" s="279"/>
      <c r="S187" s="279"/>
      <c r="T187" s="279"/>
    </row>
    <row r="190" spans="2:20" ht="18.75" x14ac:dyDescent="0.3">
      <c r="B190" s="111" t="s">
        <v>318</v>
      </c>
      <c r="L190" s="111" t="s">
        <v>314</v>
      </c>
    </row>
    <row r="192" spans="2:20" x14ac:dyDescent="0.25">
      <c r="D192" s="112" t="s">
        <v>310</v>
      </c>
      <c r="E192" s="112" t="s">
        <v>321</v>
      </c>
      <c r="F192" s="112" t="s">
        <v>290</v>
      </c>
      <c r="N192" s="112" t="s">
        <v>316</v>
      </c>
      <c r="O192" s="112" t="s">
        <v>315</v>
      </c>
      <c r="P192" s="112"/>
      <c r="Q192" s="112"/>
      <c r="R192" s="112"/>
      <c r="S192" s="112"/>
      <c r="T192" s="112"/>
    </row>
    <row r="193" spans="2:20" x14ac:dyDescent="0.25">
      <c r="B193"/>
      <c r="C193"/>
      <c r="D193" s="112" t="s">
        <v>319</v>
      </c>
      <c r="E193" s="112" t="s">
        <v>320</v>
      </c>
      <c r="F193" s="112" t="s">
        <v>319</v>
      </c>
      <c r="N193" s="112" t="s">
        <v>317</v>
      </c>
      <c r="O193" s="130">
        <v>0.25</v>
      </c>
      <c r="P193" s="130">
        <f>+O193+5%</f>
        <v>0.3</v>
      </c>
      <c r="Q193" s="130">
        <f>+P193+5%</f>
        <v>0.35</v>
      </c>
      <c r="R193" s="130">
        <f>+Q193+5%</f>
        <v>0.39999999999999997</v>
      </c>
      <c r="S193" s="130">
        <f>+R193+5%</f>
        <v>0.44999999999999996</v>
      </c>
      <c r="T193" s="130">
        <f>+S193+5%</f>
        <v>0.49999999999999994</v>
      </c>
    </row>
    <row r="194" spans="2:20" x14ac:dyDescent="0.25">
      <c r="B194" s="109" t="s">
        <v>268</v>
      </c>
      <c r="D194" s="128">
        <f>INDEX('SUB AREA DATA'!$G$70:$R$96,MATCH($X$1,'SUB AREA DATA'!$F$70:$F$96,0),MATCH("Median Rent"&amp;$B194,'SUB AREA DATA'!$G$67:$R$67,0))</f>
        <v>135.86927130284349</v>
      </c>
      <c r="E194" s="128">
        <f>INDEX('SUB AREA DATA'!$G$70:$R$96,MATCH($X$1,'SUB AREA DATA'!$F$70:$F$96,0),MATCH("LHA"&amp;$B194,'SUB AREA DATA'!$G$67:$R$67,0))</f>
        <v>92.05</v>
      </c>
      <c r="F194" s="128">
        <f>INDEX('SUB AREA DATA'!$G$70:$R$96,MATCH($X$1,'SUB AREA DATA'!$F$70:$F$96,0),MATCH("Affordable Rent"&amp;$B194,'SUB AREA DATA'!$G$67:$R$67,0))</f>
        <v>101.70318503732025</v>
      </c>
      <c r="L194" s="109" t="s">
        <v>268</v>
      </c>
      <c r="N194" s="128">
        <f>D182</f>
        <v>96900</v>
      </c>
      <c r="O194" s="128">
        <f>(ASSUMPTIONS!$E$7*(1-O$193)*$N194-PMT(ASSUMPTIONS!$E$8,ASSUMPTIONS!$E$10,(O$193*$N194)))/365*7+ASSUMPTIONS!$E$9</f>
        <v>82.988256352008321</v>
      </c>
      <c r="P194" s="128">
        <f>(ASSUMPTIONS!$E$7*(1-P$193)*$N194-PMT(ASSUMPTIONS!$E$8,ASSUMPTIONS!$E$10,(P$193*$N194)))/365*7+ASSUMPTIONS!$E$9</f>
        <v>87.364948718300397</v>
      </c>
      <c r="Q194" s="128">
        <f>(ASSUMPTIONS!$E$7*(1-Q$193)*$N194-PMT(ASSUMPTIONS!$E$8,ASSUMPTIONS!$E$10,(Q$193*$N194)))/365*7+ASSUMPTIONS!$E$9</f>
        <v>91.741641084592459</v>
      </c>
      <c r="R194" s="128">
        <f>(ASSUMPTIONS!$E$7*(1-R$193)*$N194-PMT(ASSUMPTIONS!$E$8,ASSUMPTIONS!$E$10,(R$193*$N194)))/365*7+ASSUMPTIONS!$E$9</f>
        <v>96.118333450884535</v>
      </c>
      <c r="S194" s="128">
        <f>(ASSUMPTIONS!$E$7*(1-S$193)*$N194-PMT(ASSUMPTIONS!$E$8,ASSUMPTIONS!$E$10,(S$193*$N194)))/365*7+ASSUMPTIONS!$E$9</f>
        <v>100.49502581717661</v>
      </c>
      <c r="T194" s="128">
        <f>(ASSUMPTIONS!$E$7*(1-T$193)*$N194-PMT(ASSUMPTIONS!$E$8,ASSUMPTIONS!$E$10,(T$193*$N194)))/365*7+ASSUMPTIONS!$E$9</f>
        <v>104.87171818346866</v>
      </c>
    </row>
    <row r="195" spans="2:20" x14ac:dyDescent="0.25">
      <c r="B195" s="109" t="s">
        <v>269</v>
      </c>
      <c r="D195" s="128">
        <f>INDEX('SUB AREA DATA'!$G$70:$R$96,MATCH($X$1,'SUB AREA DATA'!$F$70:$F$96,0),MATCH("Median Rent"&amp;$B195,'SUB AREA DATA'!$G$67:$R$67,0))</f>
        <v>171.42673664705322</v>
      </c>
      <c r="E195" s="128">
        <f>INDEX('SUB AREA DATA'!$G$70:$R$96,MATCH($X$1,'SUB AREA DATA'!$F$70:$F$96,0),MATCH("LHA"&amp;$B195,'SUB AREA DATA'!$G$67:$R$67,0))</f>
        <v>126.03</v>
      </c>
      <c r="F195" s="128">
        <f>INDEX('SUB AREA DATA'!$G$70:$R$96,MATCH($X$1,'SUB AREA DATA'!$F$70:$F$96,0),MATCH("Affordable Rent"&amp;$B195,'SUB AREA DATA'!$G$67:$R$67,0))</f>
        <v>129.22157126023038</v>
      </c>
      <c r="G195" s="131"/>
      <c r="L195" s="109" t="s">
        <v>269</v>
      </c>
      <c r="N195" s="128">
        <f>D183</f>
        <v>169600</v>
      </c>
      <c r="O195" s="128">
        <f>(ASSUMPTIONS!$E$7*(1-O$193)*$N195-PMT(ASSUMPTIONS!$E$8,ASSUMPTIONS!$E$10,(O$193*$N195)))/365*7+ASSUMPTIONS!$E$9</f>
        <v>137.74827943550682</v>
      </c>
      <c r="P195" s="128">
        <f>(ASSUMPTIONS!$E$7*(1-P$193)*$N195-PMT(ASSUMPTIONS!$E$8,ASSUMPTIONS!$E$10,(P$193*$N195)))/365*7+ASSUMPTIONS!$E$9</f>
        <v>145.40862025411502</v>
      </c>
      <c r="Q195" s="128">
        <f>(ASSUMPTIONS!$E$7*(1-Q$193)*$N195-PMT(ASSUMPTIONS!$E$8,ASSUMPTIONS!$E$10,(Q$193*$N195)))/365*7+ASSUMPTIONS!$E$9</f>
        <v>153.0689610727232</v>
      </c>
      <c r="R195" s="128">
        <f>(ASSUMPTIONS!$E$7*(1-R$193)*$N195-PMT(ASSUMPTIONS!$E$8,ASSUMPTIONS!$E$10,(R$193*$N195)))/365*7+ASSUMPTIONS!$E$9</f>
        <v>160.72930189133143</v>
      </c>
      <c r="S195" s="128">
        <f>(ASSUMPTIONS!$E$7*(1-S$193)*$N195-PMT(ASSUMPTIONS!$E$8,ASSUMPTIONS!$E$10,(S$193*$N195)))/365*7+ASSUMPTIONS!$E$9</f>
        <v>168.38964270993964</v>
      </c>
      <c r="T195" s="128">
        <f>(ASSUMPTIONS!$E$7*(1-T$193)*$N195-PMT(ASSUMPTIONS!$E$8,ASSUMPTIONS!$E$10,(T$193*$N195)))/365*7+ASSUMPTIONS!$E$9</f>
        <v>176.04998352854784</v>
      </c>
    </row>
    <row r="196" spans="2:20" x14ac:dyDescent="0.25">
      <c r="B196" s="109" t="s">
        <v>270</v>
      </c>
      <c r="D196" s="128">
        <f>INDEX('SUB AREA DATA'!$G$70:$R$96,MATCH($X$1,'SUB AREA DATA'!$F$70:$F$96,0),MATCH("Median Rent"&amp;$B196,'SUB AREA DATA'!$G$67:$R$67,0))</f>
        <v>215.8625256362146</v>
      </c>
      <c r="E196" s="128">
        <f>INDEX('SUB AREA DATA'!$G$70:$R$96,MATCH($X$1,'SUB AREA DATA'!$F$70:$F$96,0),MATCH("LHA"&amp;$B196,'SUB AREA DATA'!$G$67:$R$67,0))</f>
        <v>151.54</v>
      </c>
      <c r="F196" s="128">
        <f>INDEX('SUB AREA DATA'!$G$70:$R$96,MATCH($X$1,'SUB AREA DATA'!$F$70:$F$96,0),MATCH("Affordable Rent"&amp;$B196,'SUB AREA DATA'!$G$67:$R$67,0))</f>
        <v>156.81725632084527</v>
      </c>
      <c r="L196" s="109" t="s">
        <v>270</v>
      </c>
      <c r="N196" s="128">
        <f>D184</f>
        <v>210300</v>
      </c>
      <c r="O196" s="128">
        <f>(ASSUMPTIONS!$E$7*(1-O$193)*$N196-PMT(ASSUMPTIONS!$E$8,ASSUMPTIONS!$E$10,(O$193*$N196)))/365*7+ASSUMPTIONS!$E$9</f>
        <v>168.40485356890966</v>
      </c>
      <c r="P196" s="128">
        <f>(ASSUMPTIONS!$E$7*(1-P$193)*$N196-PMT(ASSUMPTIONS!$E$8,ASSUMPTIONS!$E$10,(P$193*$N196)))/365*7+ASSUMPTIONS!$E$9</f>
        <v>177.90349551556832</v>
      </c>
      <c r="Q196" s="128">
        <f>(ASSUMPTIONS!$E$7*(1-Q$193)*$N196-PMT(ASSUMPTIONS!$E$8,ASSUMPTIONS!$E$10,(Q$193*$N196)))/365*7+ASSUMPTIONS!$E$9</f>
        <v>187.40213746222696</v>
      </c>
      <c r="R196" s="128">
        <f>(ASSUMPTIONS!$E$7*(1-R$193)*$N196-PMT(ASSUMPTIONS!$E$8,ASSUMPTIONS!$E$10,(R$193*$N196)))/365*7+ASSUMPTIONS!$E$9</f>
        <v>196.90077940888563</v>
      </c>
      <c r="S196" s="128">
        <f>(ASSUMPTIONS!$E$7*(1-S$193)*$N196-PMT(ASSUMPTIONS!$E$8,ASSUMPTIONS!$E$10,(S$193*$N196)))/365*7+ASSUMPTIONS!$E$9</f>
        <v>206.39942135554426</v>
      </c>
      <c r="T196" s="128">
        <f>(ASSUMPTIONS!$E$7*(1-T$193)*$N196-PMT(ASSUMPTIONS!$E$8,ASSUMPTIONS!$E$10,(T$193*$N196)))/365*7+ASSUMPTIONS!$E$9</f>
        <v>215.8980633022029</v>
      </c>
    </row>
    <row r="197" spans="2:20" x14ac:dyDescent="0.25">
      <c r="B197" s="109" t="s">
        <v>549</v>
      </c>
      <c r="D197" s="128">
        <f>INDEX('SUB AREA DATA'!$G$70:$R$96,MATCH($X$1,'SUB AREA DATA'!$F$70:$F$96,0),MATCH("Median Rent"&amp;$B197,'SUB AREA DATA'!$G$67:$R$67,0))</f>
        <v>292.05709423094964</v>
      </c>
      <c r="E197" s="128">
        <f>INDEX('SUB AREA DATA'!$G$70:$R$96,MATCH($X$1,'SUB AREA DATA'!$F$70:$F$96,0),MATCH("LHA"&amp;$B197,'SUB AREA DATA'!$G$67:$R$67,0))</f>
        <v>192.75</v>
      </c>
      <c r="F197" s="128">
        <f>INDEX('SUB AREA DATA'!$G$70:$R$96,MATCH($X$1,'SUB AREA DATA'!$F$70:$F$96,0),MATCH("Affordable Rent"&amp;$B197,'SUB AREA DATA'!$G$67:$R$67,0))</f>
        <v>179.13453503533216</v>
      </c>
      <c r="L197" s="109" t="s">
        <v>271</v>
      </c>
      <c r="N197" s="128">
        <f>D185</f>
        <v>329600</v>
      </c>
      <c r="O197" s="128">
        <f>(ASSUMPTIONS!$E$7*(1-O$193)*$N197-PMT(ASSUMPTIONS!$E$8,ASSUMPTIONS!$E$10,(O$193*$N197)))/365*7+ASSUMPTIONS!$E$9</f>
        <v>258.26552418598499</v>
      </c>
      <c r="P197" s="128">
        <f>(ASSUMPTIONS!$E$7*(1-P$193)*$N197-PMT(ASSUMPTIONS!$E$8,ASSUMPTIONS!$E$10,(P$193*$N197)))/365*7+ASSUMPTIONS!$E$9</f>
        <v>273.15260162592165</v>
      </c>
      <c r="Q197" s="128">
        <f>(ASSUMPTIONS!$E$7*(1-Q$193)*$N197-PMT(ASSUMPTIONS!$E$8,ASSUMPTIONS!$E$10,(Q$193*$N197)))/365*7+ASSUMPTIONS!$E$9</f>
        <v>288.03967906585837</v>
      </c>
      <c r="R197" s="128">
        <f>(ASSUMPTIONS!$E$7*(1-R$193)*$N197-PMT(ASSUMPTIONS!$E$8,ASSUMPTIONS!$E$10,(R$193*$N197)))/365*7+ASSUMPTIONS!$E$9</f>
        <v>302.92675650579514</v>
      </c>
      <c r="S197" s="128">
        <f>(ASSUMPTIONS!$E$7*(1-S$193)*$N197-PMT(ASSUMPTIONS!$E$8,ASSUMPTIONS!$E$10,(S$193*$N197)))/365*7+ASSUMPTIONS!$E$9</f>
        <v>317.81383394573174</v>
      </c>
      <c r="T197" s="128">
        <f>(ASSUMPTIONS!$E$7*(1-T$193)*$N197-PMT(ASSUMPTIONS!$E$8,ASSUMPTIONS!$E$10,(T$193*$N197)))/365*7+ASSUMPTIONS!$E$9</f>
        <v>332.70091138566841</v>
      </c>
    </row>
    <row r="198" spans="2:20" x14ac:dyDescent="0.25">
      <c r="D198" s="128"/>
      <c r="E198" s="128"/>
      <c r="F198" s="128"/>
      <c r="L198" s="128"/>
      <c r="M198" s="128"/>
      <c r="N198" s="128"/>
      <c r="O198" s="128"/>
      <c r="P198" s="128"/>
      <c r="Q198" s="128"/>
      <c r="R198" s="128"/>
    </row>
    <row r="199" spans="2:20" ht="105" customHeight="1" x14ac:dyDescent="0.25">
      <c r="B199" s="279" t="str">
        <f>NARRATIVE!F67</f>
        <v>Overall, affordable rents in Berkeley are above the Local Housing Allowance (LHA) rates, meaning that, in general, tenants of affordable housing will need to top up their rent through other income. Overall across Gloucestershire as a whole, affordable rents are below LHA rates.</v>
      </c>
      <c r="C199" s="279"/>
      <c r="D199" s="279"/>
      <c r="E199" s="279"/>
      <c r="F199" s="279"/>
      <c r="G199" s="279"/>
      <c r="H199" s="279"/>
      <c r="I199" s="279"/>
      <c r="J199" s="279"/>
      <c r="K199"/>
      <c r="L199" s="279" t="str">
        <f>NARRATIVE!F76</f>
        <v>Shared ownership at 50% equity share for a 2-bedroom property would cost £5 more than the median rent for a 2-bed property. A shared ownership 3-bedroom property would cost about the same as  the median rent for a 3-bed property.</v>
      </c>
      <c r="M199" s="279"/>
      <c r="N199" s="279"/>
      <c r="O199" s="279"/>
      <c r="P199" s="279"/>
      <c r="Q199" s="279"/>
      <c r="R199" s="279"/>
      <c r="S199" s="279"/>
      <c r="T199" s="279"/>
    </row>
    <row r="202" spans="2:20" ht="28.5" x14ac:dyDescent="0.45">
      <c r="B202" s="110" t="s">
        <v>480</v>
      </c>
      <c r="L202" s="111" t="s">
        <v>299</v>
      </c>
    </row>
    <row r="203" spans="2:20" ht="15" customHeight="1" x14ac:dyDescent="0.3">
      <c r="B203" s="111"/>
      <c r="L203" s="111"/>
    </row>
    <row r="204" spans="2:20" ht="90" customHeight="1" x14ac:dyDescent="0.25">
      <c r="B204" s="279" t="str">
        <f>SUMMARY!L6&amp;" "&amp;SUMMARY!L11&amp;" "&amp;SUMMARY!L7</f>
        <v>The household projection-based housing need for Berkeley is 485 dwellings over the 20 year period 2021-41, equivalent to an average of 24.3 dwellings per year. Of the identified housing need, 375 dwellings (77%) is for open market housing and 110 dwellings (23%) should be provided as affordable housing. It is important to note that this does not include any allowance for suppressed household formation or any uplift in response to market signals, which would increase the overall housing need. Furthermore, this housing need does not take account of any strategic housing allocations (that would increase the planned housing target for the area) or any planning constraints (which could reduce the planned housing target).</v>
      </c>
      <c r="C204" s="279"/>
      <c r="D204" s="279"/>
      <c r="E204" s="279"/>
      <c r="F204" s="279"/>
      <c r="G204" s="279"/>
      <c r="H204" s="279"/>
      <c r="I204" s="279"/>
      <c r="J204" s="279"/>
      <c r="K204"/>
      <c r="L204" s="279" t="str">
        <f>SUMMARY!L31&amp;" "&amp;SUMMARY!L32</f>
        <v>The chart below shows the balance between flats and houses of different sizes identified.  This is based on the future mix of households (by type and age) and housing currently occupied by each group. The identified need for market housing includes 65 entry level homes - i.e. flats or houses with one or two bedrooms. This represents 17% of the market housing need in the area.</v>
      </c>
      <c r="M204" s="279"/>
      <c r="N204" s="279"/>
      <c r="O204" s="279"/>
      <c r="P204" s="279"/>
      <c r="Q204" s="279"/>
      <c r="R204" s="279"/>
      <c r="S204" s="279"/>
      <c r="T204" s="279"/>
    </row>
    <row r="205" spans="2:20" ht="15" customHeight="1" x14ac:dyDescent="0.25">
      <c r="B205" s="279"/>
      <c r="C205" s="279"/>
      <c r="D205" s="279"/>
      <c r="E205" s="279"/>
      <c r="F205" s="279"/>
      <c r="G205" s="279"/>
      <c r="H205" s="279"/>
      <c r="I205" s="279"/>
      <c r="J205" s="279"/>
    </row>
    <row r="206" spans="2:20" ht="18.75" customHeight="1" x14ac:dyDescent="0.25">
      <c r="B206" s="279"/>
      <c r="C206" s="279"/>
      <c r="D206" s="279"/>
      <c r="E206" s="279"/>
      <c r="F206" s="279"/>
      <c r="G206" s="279"/>
      <c r="H206" s="279"/>
      <c r="I206" s="279"/>
      <c r="J206" s="279"/>
    </row>
    <row r="207" spans="2:20" ht="15" customHeight="1" x14ac:dyDescent="0.25">
      <c r="B207" s="279"/>
      <c r="C207" s="279"/>
      <c r="D207" s="279"/>
      <c r="E207" s="279"/>
      <c r="F207" s="279"/>
      <c r="G207" s="279"/>
      <c r="H207" s="279"/>
      <c r="I207" s="279"/>
      <c r="J207" s="279"/>
    </row>
    <row r="208" spans="2:20" x14ac:dyDescent="0.25">
      <c r="B208" s="279"/>
      <c r="C208" s="279"/>
      <c r="D208" s="279"/>
      <c r="E208" s="279"/>
      <c r="F208" s="279"/>
      <c r="G208" s="279"/>
      <c r="H208" s="279"/>
      <c r="I208" s="279"/>
      <c r="J208" s="279"/>
    </row>
    <row r="210" spans="2:20" ht="15" customHeight="1" x14ac:dyDescent="0.3">
      <c r="B210" s="111" t="s">
        <v>481</v>
      </c>
    </row>
    <row r="211" spans="2:20" ht="15" customHeight="1" x14ac:dyDescent="0.25"/>
    <row r="212" spans="2:20" ht="15" customHeight="1" x14ac:dyDescent="0.25">
      <c r="B212" s="112" t="s">
        <v>472</v>
      </c>
      <c r="F212" s="124" t="s">
        <v>188</v>
      </c>
      <c r="G212" s="112" t="s">
        <v>482</v>
      </c>
      <c r="I212" s="112" t="s">
        <v>488</v>
      </c>
      <c r="J212" s="112" t="s">
        <v>489</v>
      </c>
    </row>
    <row r="213" spans="2:20" ht="15" customHeight="1" x14ac:dyDescent="0.25">
      <c r="F213" s="124"/>
      <c r="G213" s="112"/>
    </row>
    <row r="214" spans="2:20" ht="15" customHeight="1" x14ac:dyDescent="0.25">
      <c r="B214" s="112" t="s">
        <v>485</v>
      </c>
      <c r="C214" s="112"/>
      <c r="D214" s="112"/>
      <c r="E214" s="112"/>
      <c r="F214" s="185">
        <f>SUM('DATA FOR CHARTS'!AC83:AD83)</f>
        <v>485.35511986595412</v>
      </c>
      <c r="G214" s="188">
        <f>F214/20</f>
        <v>24.267755993297705</v>
      </c>
      <c r="I214" s="183">
        <v>1</v>
      </c>
      <c r="J214" s="184" t="s">
        <v>195</v>
      </c>
    </row>
    <row r="215" spans="2:20" ht="7.5" customHeight="1" x14ac:dyDescent="0.25">
      <c r="B215" s="112"/>
      <c r="C215" s="112"/>
      <c r="D215" s="112"/>
      <c r="E215" s="112"/>
      <c r="F215" s="185"/>
      <c r="G215" s="188"/>
      <c r="I215" s="183"/>
      <c r="J215" s="184"/>
    </row>
    <row r="216" spans="2:20" ht="15" customHeight="1" x14ac:dyDescent="0.25">
      <c r="B216" s="181" t="s">
        <v>486</v>
      </c>
      <c r="F216" s="113"/>
      <c r="G216" s="189"/>
      <c r="I216" s="183"/>
      <c r="J216" s="183"/>
    </row>
    <row r="217" spans="2:20" ht="15" customHeight="1" x14ac:dyDescent="0.25">
      <c r="C217" s="109" t="s">
        <v>483</v>
      </c>
      <c r="F217" s="2">
        <f>'DATA FOR CHARTS'!AC83</f>
        <v>375.09901986595412</v>
      </c>
      <c r="G217" s="189">
        <f>F217/20</f>
        <v>18.754950993297705</v>
      </c>
      <c r="I217" s="183">
        <f>F217/$F$214</f>
        <v>0.77283416721667497</v>
      </c>
      <c r="J217" s="184" t="s">
        <v>195</v>
      </c>
    </row>
    <row r="218" spans="2:20" ht="15" customHeight="1" x14ac:dyDescent="0.25">
      <c r="C218" s="109" t="s">
        <v>484</v>
      </c>
      <c r="F218" s="2">
        <f>'DATA FOR CHARTS'!AD83</f>
        <v>110.25609999999999</v>
      </c>
      <c r="G218" s="189">
        <f>F218/20</f>
        <v>5.5128049999999993</v>
      </c>
      <c r="I218" s="183">
        <f>F218/$F$214</f>
        <v>0.22716583278332497</v>
      </c>
      <c r="J218" s="183">
        <v>1</v>
      </c>
    </row>
    <row r="219" spans="2:20" ht="7.5" customHeight="1" x14ac:dyDescent="0.25">
      <c r="F219" s="113"/>
      <c r="G219" s="189"/>
      <c r="I219" s="183"/>
      <c r="J219" s="183"/>
    </row>
    <row r="220" spans="2:20" ht="15" customHeight="1" x14ac:dyDescent="0.3">
      <c r="B220" s="181" t="s">
        <v>487</v>
      </c>
      <c r="C220" s="181"/>
      <c r="D220" s="181"/>
      <c r="F220" s="186"/>
      <c r="G220" s="190"/>
      <c r="I220" s="183"/>
      <c r="J220" s="183"/>
      <c r="L220" s="111" t="s">
        <v>300</v>
      </c>
    </row>
    <row r="221" spans="2:20" ht="15" customHeight="1" x14ac:dyDescent="0.25">
      <c r="B221" s="181"/>
      <c r="C221" s="229" t="s">
        <v>574</v>
      </c>
      <c r="D221" s="120"/>
      <c r="E221" s="120"/>
      <c r="F221" s="187">
        <f>'DATA FOR CHARTS'!AF83</f>
        <v>24.001599999999996</v>
      </c>
      <c r="G221" s="191">
        <f>F221/20</f>
        <v>1.2000799999999998</v>
      </c>
      <c r="I221" s="230">
        <f>F221/$F$214</f>
        <v>4.9451626278566474E-2</v>
      </c>
      <c r="J221" s="230">
        <f>IFERROR(F221/$F$218,"          -")</f>
        <v>0.21768954280080646</v>
      </c>
    </row>
    <row r="222" spans="2:20" ht="15" customHeight="1" x14ac:dyDescent="0.3">
      <c r="B222" s="182"/>
      <c r="C222" s="228" t="s">
        <v>575</v>
      </c>
      <c r="D222" s="120"/>
      <c r="E222" s="120"/>
      <c r="F222" s="187">
        <f>'DATA FOR CHARTS'!AE83</f>
        <v>86.254500000000007</v>
      </c>
      <c r="G222" s="191">
        <f>F222/20</f>
        <v>4.3127250000000004</v>
      </c>
      <c r="I222" s="231">
        <f>F222/$F$214</f>
        <v>0.17771420650475855</v>
      </c>
      <c r="J222" s="231">
        <f>IFERROR(F222/$F$218,"          -")</f>
        <v>0.78231045719919368</v>
      </c>
      <c r="L222" s="279" t="str">
        <f>SUMMARY!L25&amp;" "&amp;SUMMARY!L26</f>
        <v>The figures to the left and chart below shows the size of affordable housing and the balance between affordable rent and intermediate affordable housing identified.  This is based on the future mix of households (by type and age) and household affordability for each group. Whilst affordable rent represents 78% of the affordable housing need, 22% could afford intermediate affordable housing products, such as shared equity or other forms of low cost home ownership.</v>
      </c>
      <c r="M222" s="279"/>
      <c r="N222" s="279"/>
      <c r="O222" s="279"/>
      <c r="P222" s="279"/>
      <c r="Q222" s="279"/>
      <c r="R222" s="279"/>
      <c r="S222" s="279"/>
      <c r="T222" s="279"/>
    </row>
    <row r="223" spans="2:20" ht="15" customHeight="1" x14ac:dyDescent="0.25">
      <c r="L223" s="279"/>
      <c r="M223" s="279"/>
      <c r="N223" s="279"/>
      <c r="O223" s="279"/>
      <c r="P223" s="279"/>
      <c r="Q223" s="279"/>
      <c r="R223" s="279"/>
      <c r="S223" s="279"/>
      <c r="T223" s="279"/>
    </row>
    <row r="224" spans="2:20" ht="15" customHeight="1" x14ac:dyDescent="0.3">
      <c r="B224" s="111"/>
      <c r="L224" s="279"/>
      <c r="M224" s="279"/>
      <c r="N224" s="279"/>
      <c r="O224" s="279"/>
      <c r="P224" s="279"/>
      <c r="Q224" s="279"/>
      <c r="R224" s="279"/>
      <c r="S224" s="279"/>
      <c r="T224" s="279"/>
    </row>
    <row r="225" spans="2:20" ht="15" customHeight="1" x14ac:dyDescent="0.3">
      <c r="B225" s="111"/>
      <c r="L225" s="279"/>
      <c r="M225" s="279"/>
      <c r="N225" s="279"/>
      <c r="O225" s="279"/>
      <c r="P225" s="279"/>
      <c r="Q225" s="279"/>
      <c r="R225" s="279"/>
      <c r="S225" s="279"/>
      <c r="T225" s="279"/>
    </row>
    <row r="226" spans="2:20" ht="15" customHeight="1" x14ac:dyDescent="0.3">
      <c r="B226" s="111"/>
      <c r="L226" s="279"/>
      <c r="M226" s="279"/>
      <c r="N226" s="279"/>
      <c r="O226" s="279"/>
      <c r="P226" s="279"/>
      <c r="Q226" s="279"/>
      <c r="R226" s="279"/>
      <c r="S226" s="279"/>
      <c r="T226" s="279"/>
    </row>
    <row r="227" spans="2:20" ht="15" customHeight="1" x14ac:dyDescent="0.25">
      <c r="L227" s="279"/>
      <c r="M227" s="279"/>
      <c r="N227" s="279"/>
      <c r="O227" s="279"/>
      <c r="P227" s="279"/>
      <c r="Q227" s="279"/>
      <c r="R227" s="279"/>
      <c r="S227" s="279"/>
      <c r="T227" s="279"/>
    </row>
    <row r="228" spans="2:20" ht="15" customHeight="1" x14ac:dyDescent="0.25">
      <c r="L228" s="279"/>
      <c r="M228" s="279"/>
      <c r="N228" s="279"/>
      <c r="O228" s="279"/>
      <c r="P228" s="279"/>
      <c r="Q228" s="279"/>
      <c r="R228" s="279"/>
      <c r="S228" s="279"/>
      <c r="T228" s="279"/>
    </row>
    <row r="229" spans="2:20" ht="15" customHeight="1" x14ac:dyDescent="0.3">
      <c r="B229" s="111"/>
    </row>
    <row r="230" spans="2:20" ht="15" customHeight="1" x14ac:dyDescent="0.3">
      <c r="B230" s="111"/>
    </row>
    <row r="231" spans="2:20" ht="15" customHeight="1" x14ac:dyDescent="0.3">
      <c r="B231" s="111"/>
    </row>
    <row r="232" spans="2:20" ht="15" customHeight="1" x14ac:dyDescent="0.3">
      <c r="B232" s="111"/>
    </row>
    <row r="233" spans="2:20" ht="15" customHeight="1" x14ac:dyDescent="0.3">
      <c r="B233" s="111"/>
    </row>
    <row r="234" spans="2:20" ht="15" customHeight="1" x14ac:dyDescent="0.3">
      <c r="B234" s="111"/>
    </row>
    <row r="235" spans="2:20" ht="15" customHeight="1" x14ac:dyDescent="0.3">
      <c r="B235" s="111"/>
    </row>
    <row r="236" spans="2:20" ht="15" customHeight="1" x14ac:dyDescent="0.3">
      <c r="B236" s="111"/>
    </row>
    <row r="237" spans="2:20" ht="15" customHeight="1" x14ac:dyDescent="0.3">
      <c r="B237" s="111"/>
    </row>
    <row r="238" spans="2:20" ht="69.95" customHeight="1" x14ac:dyDescent="0.25">
      <c r="B238" s="279" t="str">
        <f>SUMMARY!L34</f>
        <v>Please note that these figures are based on modelled outputs which are subject to uncertainty. Using data for small geographies introduces further uncertainty. All figures are therefore indicative and should not be used as precise estimates. This is of particular relevance for very small numbers.</v>
      </c>
      <c r="C238" s="279"/>
      <c r="D238" s="279"/>
      <c r="E238" s="279"/>
      <c r="F238" s="279"/>
      <c r="G238" s="279"/>
      <c r="H238" s="279"/>
      <c r="I238" s="279"/>
      <c r="J238" s="279"/>
    </row>
    <row r="239" spans="2:20" ht="22.5" customHeight="1" x14ac:dyDescent="0.3">
      <c r="B239" s="111"/>
    </row>
    <row r="240" spans="2:20" ht="28.5" customHeight="1" x14ac:dyDescent="0.45">
      <c r="B240" s="110" t="s">
        <v>479</v>
      </c>
    </row>
    <row r="241" spans="1:22" x14ac:dyDescent="0.25">
      <c r="A241"/>
      <c r="B241"/>
      <c r="C241"/>
      <c r="D241"/>
      <c r="E241"/>
      <c r="F241"/>
      <c r="G241"/>
      <c r="H241"/>
      <c r="I241"/>
      <c r="J241"/>
      <c r="K241"/>
      <c r="U241"/>
      <c r="V241"/>
    </row>
    <row r="242" spans="1:22" ht="105" customHeight="1" x14ac:dyDescent="0.25">
      <c r="A242"/>
      <c r="B242" s="279" t="str">
        <f>NARRATIVE!F97</f>
        <v>The model identifies a need for 68 specialist properties for ownership by older people, and 34 for rent. Of these, 94 housing with support are needed and 8 Housing with care are needed</v>
      </c>
      <c r="C242" s="279"/>
      <c r="D242" s="279"/>
      <c r="E242" s="279"/>
      <c r="F242" s="279"/>
      <c r="G242" s="279"/>
      <c r="H242" s="279"/>
      <c r="I242" s="279"/>
      <c r="J242" s="279"/>
      <c r="K242"/>
      <c r="U242"/>
      <c r="V242"/>
    </row>
    <row r="243" spans="1:22" x14ac:dyDescent="0.25">
      <c r="A243"/>
      <c r="U243"/>
      <c r="V243"/>
    </row>
    <row r="244" spans="1:22" ht="18.75" x14ac:dyDescent="0.3">
      <c r="A244"/>
      <c r="G244" s="112" t="s">
        <v>117</v>
      </c>
      <c r="H244" s="112" t="s">
        <v>193</v>
      </c>
      <c r="I244" s="112" t="s">
        <v>19</v>
      </c>
      <c r="K244" s="111"/>
      <c r="U244"/>
      <c r="V244"/>
    </row>
    <row r="245" spans="1:22" x14ac:dyDescent="0.25">
      <c r="A245"/>
      <c r="B245" s="109" t="s">
        <v>577</v>
      </c>
      <c r="G245" s="113">
        <f>COMBINED!K71</f>
        <v>62.918493950941873</v>
      </c>
      <c r="H245" s="113">
        <f>COMBINED!K72</f>
        <v>31.459246975470936</v>
      </c>
      <c r="I245" s="113">
        <f>SUM(G245:H245)</f>
        <v>94.377740926412812</v>
      </c>
      <c r="U245"/>
      <c r="V245"/>
    </row>
    <row r="246" spans="1:22" x14ac:dyDescent="0.25">
      <c r="A246"/>
      <c r="B246" s="109" t="s">
        <v>578</v>
      </c>
      <c r="G246" s="113">
        <f>COMBINED!K73</f>
        <v>5.243207829245156</v>
      </c>
      <c r="H246" s="113">
        <f>COMBINED!K74</f>
        <v>2.621603914622578</v>
      </c>
      <c r="I246" s="113">
        <f>SUM(G246:H246)</f>
        <v>7.8648117438677341</v>
      </c>
      <c r="U246"/>
      <c r="V246"/>
    </row>
    <row r="247" spans="1:22" x14ac:dyDescent="0.25">
      <c r="A247"/>
      <c r="B247" s="112" t="s">
        <v>302</v>
      </c>
      <c r="G247" s="117">
        <f>SUM(G245:G246)</f>
        <v>68.16170178018703</v>
      </c>
      <c r="H247" s="117">
        <f>SUM(H245:H246)</f>
        <v>34.080850890093515</v>
      </c>
      <c r="I247" s="117">
        <f>SUM(I245:I246)</f>
        <v>102.24255267028055</v>
      </c>
      <c r="U247"/>
      <c r="V247"/>
    </row>
    <row r="248" spans="1:22" x14ac:dyDescent="0.25">
      <c r="A248"/>
      <c r="U248"/>
      <c r="V248"/>
    </row>
    <row r="249" spans="1:22" x14ac:dyDescent="0.25">
      <c r="A249"/>
      <c r="G249" s="113"/>
      <c r="H249" s="122"/>
      <c r="I249" s="113"/>
      <c r="J249" s="5"/>
      <c r="U249"/>
      <c r="V249"/>
    </row>
    <row r="250" spans="1:22" x14ac:dyDescent="0.25">
      <c r="A250"/>
      <c r="J250" s="5"/>
      <c r="U250"/>
      <c r="V250"/>
    </row>
    <row r="254" spans="1:22" x14ac:dyDescent="0.25">
      <c r="L254" s="5"/>
      <c r="M254" s="5"/>
      <c r="N254" s="5"/>
      <c r="O254" s="5"/>
      <c r="P254" s="5"/>
      <c r="Q254" s="5"/>
      <c r="R254" s="5"/>
      <c r="S254" s="5"/>
      <c r="T254" s="5"/>
    </row>
  </sheetData>
  <sortState ref="AK7:AM33">
    <sortCondition ref="AK7:AK33"/>
    <sortCondition ref="AL7:AL33"/>
  </sortState>
  <mergeCells count="15">
    <mergeCell ref="B5:T5"/>
    <mergeCell ref="O79:T94"/>
    <mergeCell ref="B1:H1"/>
    <mergeCell ref="L222:T228"/>
    <mergeCell ref="B101:J101"/>
    <mergeCell ref="L101:T101"/>
    <mergeCell ref="B187:T187"/>
    <mergeCell ref="B199:J199"/>
    <mergeCell ref="L199:T199"/>
    <mergeCell ref="B242:J242"/>
    <mergeCell ref="L204:T204"/>
    <mergeCell ref="B204:J208"/>
    <mergeCell ref="B59:T59"/>
    <mergeCell ref="B28:T28"/>
    <mergeCell ref="B238:J238"/>
  </mergeCells>
  <dataValidations count="1">
    <dataValidation type="list" allowBlank="1" showInputMessage="1" showErrorMessage="1" sqref="B1">
      <formula1>$AA$7:$AA$14</formula1>
    </dataValidation>
  </dataValidations>
  <pageMargins left="0.31496062992125984" right="0.31496062992125984" top="0.47244094488188981" bottom="0.31496062992125984" header="0.19685039370078741" footer="0.19685039370078741"/>
  <pageSetup paperSize="9" scale="72" fitToHeight="999" orientation="landscape" horizontalDpi="300" r:id="rId1"/>
  <headerFooter>
    <oddHeader>&amp;L&amp;14&amp;K423F8FOpinion Research Services  |  Wiltshire Local Housing Market Assessment - Area Profile&amp;R&amp;14&amp;K423F8FMarch 2018</oddHeader>
    <oddFooter>Page &amp;P of &amp;N</oddFooter>
  </headerFooter>
  <rowBreaks count="7" manualBreakCount="7">
    <brk id="25" max="16383" man="1"/>
    <brk id="56" max="16383" man="1"/>
    <brk id="96" max="16383" man="1"/>
    <brk id="135" max="19" man="1"/>
    <brk id="175" max="19" man="1"/>
    <brk id="201" max="16383" man="1"/>
    <brk id="239"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DWP Housing Benefits</vt:lpstr>
      <vt:lpstr>Older Person</vt:lpstr>
      <vt:lpstr>Sheet2</vt:lpstr>
      <vt:lpstr>COMBINED</vt:lpstr>
      <vt:lpstr>SUB COMMUNITY IDENTIFIERS</vt:lpstr>
      <vt:lpstr>DATA FOR CHARTS</vt:lpstr>
      <vt:lpstr>NARRATIVE</vt:lpstr>
      <vt:lpstr>SUMMARY</vt:lpstr>
      <vt:lpstr>AREA PROFILE</vt:lpstr>
      <vt:lpstr>TECHNICAL NOTES</vt:lpstr>
      <vt:lpstr>TECHNICAL NOTE</vt:lpstr>
      <vt:lpstr>ASSUMPTIONS</vt:lpstr>
      <vt:lpstr>VACANCY RATES</vt:lpstr>
      <vt:lpstr>SUB AREA VALUES</vt:lpstr>
      <vt:lpstr>SUB AREA DATA</vt:lpstr>
      <vt:lpstr>'AREA PROFILE'!Print_Area</vt:lpstr>
      <vt:lpstr>'AREA PROFILE'!Print_Titles</vt:lpstr>
    </vt:vector>
  </TitlesOfParts>
  <Company>Opinion Research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Marchant</dc:creator>
  <cp:lastModifiedBy>Russell, Mark</cp:lastModifiedBy>
  <cp:lastPrinted>2018-04-26T14:20:53Z</cp:lastPrinted>
  <dcterms:created xsi:type="dcterms:W3CDTF">2017-09-22T12:23:33Z</dcterms:created>
  <dcterms:modified xsi:type="dcterms:W3CDTF">2022-05-03T11:35:35Z</dcterms:modified>
</cp:coreProperties>
</file>