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C:\Users\smithe\Downloads\"/>
    </mc:Choice>
  </mc:AlternateContent>
  <xr:revisionPtr revIDLastSave="0" documentId="13_ncr:1_{C5AA45E5-723A-4A86-97D6-580A007355A0}" xr6:coauthVersionLast="47" xr6:coauthVersionMax="47" xr10:uidLastSave="{00000000-0000-0000-0000-000000000000}"/>
  <bookViews>
    <workbookView xWindow="-120" yWindow="-120" windowWidth="29040" windowHeight="15720" activeTab="2" xr2:uid="{00000000-000D-0000-FFFF-FFFF00000000}"/>
  </bookViews>
  <sheets>
    <sheet name="Consultees" sheetId="5" r:id="rId1"/>
    <sheet name="All Qualitative Responses" sheetId="1" r:id="rId2"/>
    <sheet name="Theme Summary" sheetId="6" r:id="rId3"/>
    <sheet name="Physical Survey Responses" sheetId="2" r:id="rId4"/>
    <sheet name="Objectives and Sources" sheetId="3" state="hidden" r:id="rId5"/>
  </sheets>
  <definedNames>
    <definedName name="_xlnm._FilterDatabase" localSheetId="1" hidden="1">'All Qualitative Responses'!$D$1:$G$413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5" i="6" l="1"/>
  <c r="L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6" i="6"/>
  <c r="L47" i="6"/>
  <c r="L48" i="6"/>
  <c r="L49" i="6"/>
  <c r="L50" i="6"/>
  <c r="L51" i="6"/>
  <c r="L52" i="6"/>
  <c r="L53" i="6"/>
  <c r="L54" i="6"/>
  <c r="L3" i="6"/>
  <c r="K55" i="6"/>
  <c r="I55" i="6"/>
  <c r="G55" i="6"/>
  <c r="F55" i="6"/>
  <c r="E55" i="6"/>
  <c r="D55" i="6"/>
  <c r="C55" i="6"/>
  <c r="B55"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 i="6"/>
  <c r="K4" i="6"/>
  <c r="K6" i="6"/>
  <c r="K3" i="6"/>
  <c r="G4"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3" i="6"/>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3" i="1"/>
  <c r="S24" i="1"/>
  <c r="S22" i="1"/>
  <c r="S21" i="1"/>
  <c r="S20" i="1"/>
  <c r="S19" i="1"/>
  <c r="S18" i="1"/>
  <c r="S17" i="1"/>
  <c r="S16" i="1"/>
  <c r="S15" i="1"/>
  <c r="S14" i="1"/>
  <c r="S13" i="1"/>
  <c r="S12" i="1"/>
  <c r="S11" i="1"/>
  <c r="S10" i="1"/>
  <c r="S9" i="1"/>
  <c r="S8" i="1"/>
  <c r="S7" i="1"/>
  <c r="I17" i="1"/>
  <c r="I16" i="1"/>
  <c r="I15" i="1"/>
  <c r="I14" i="1"/>
  <c r="I13" i="1"/>
  <c r="I12" i="1"/>
  <c r="I11" i="1"/>
  <c r="I10" i="1"/>
  <c r="I9" i="1"/>
  <c r="I8" i="1"/>
  <c r="I7"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I18" i="1" l="1"/>
  <c r="K17" i="1" s="1"/>
  <c r="O59" i="1"/>
  <c r="P37" i="1" s="1"/>
  <c r="S59" i="1"/>
  <c r="T59" i="1" l="1"/>
  <c r="T40" i="1"/>
  <c r="T16" i="1"/>
  <c r="T28" i="1"/>
  <c r="T52" i="1"/>
  <c r="P11" i="1"/>
  <c r="K8" i="1"/>
  <c r="T33" i="1"/>
  <c r="T20" i="1"/>
  <c r="T10" i="1"/>
  <c r="P38" i="1"/>
  <c r="T53" i="1"/>
  <c r="P47" i="1"/>
  <c r="P40" i="1"/>
  <c r="T46" i="1"/>
  <c r="K10" i="1"/>
  <c r="P42" i="1"/>
  <c r="P16" i="1"/>
  <c r="P50" i="1"/>
  <c r="T54" i="1"/>
  <c r="P56" i="1"/>
  <c r="T48" i="1"/>
  <c r="P41" i="1"/>
  <c r="T36" i="1"/>
  <c r="P32" i="1"/>
  <c r="P35" i="1"/>
  <c r="T31" i="1"/>
  <c r="T12" i="1"/>
  <c r="K12" i="1"/>
  <c r="P28" i="1"/>
  <c r="P51" i="1"/>
  <c r="P22" i="1"/>
  <c r="P10" i="1"/>
  <c r="P58" i="1"/>
  <c r="P34" i="1"/>
  <c r="P46" i="1"/>
  <c r="T15" i="1"/>
  <c r="T42" i="1"/>
  <c r="P24" i="1"/>
  <c r="P44" i="1"/>
  <c r="T44" i="1"/>
  <c r="P29" i="1"/>
  <c r="T23" i="1"/>
  <c r="T25" i="1"/>
  <c r="P36" i="1"/>
  <c r="P9" i="1"/>
  <c r="K11" i="1"/>
  <c r="T7" i="1"/>
  <c r="P53" i="1"/>
  <c r="P31" i="1"/>
  <c r="K16" i="1"/>
  <c r="P17" i="1"/>
  <c r="T9" i="1"/>
  <c r="P39" i="1"/>
  <c r="T35" i="1"/>
  <c r="P13" i="1"/>
  <c r="P54" i="1"/>
  <c r="P49" i="1"/>
  <c r="P30" i="1"/>
  <c r="P14" i="1"/>
  <c r="P57" i="1"/>
  <c r="T57" i="1"/>
  <c r="P20" i="1"/>
  <c r="P33" i="1"/>
  <c r="T27" i="1"/>
  <c r="T19" i="1"/>
  <c r="T14" i="1"/>
  <c r="K7" i="1"/>
  <c r="K15" i="1"/>
  <c r="P52" i="1"/>
  <c r="P55" i="1"/>
  <c r="T37" i="1"/>
  <c r="T56" i="1"/>
  <c r="P27" i="1"/>
  <c r="T24" i="1"/>
  <c r="T45" i="1"/>
  <c r="K14" i="1"/>
  <c r="P19" i="1"/>
  <c r="T26" i="1"/>
  <c r="T8" i="1"/>
  <c r="T29" i="1"/>
  <c r="T51" i="1"/>
  <c r="T34" i="1"/>
  <c r="T17" i="1"/>
  <c r="T38" i="1"/>
  <c r="K13" i="1"/>
  <c r="P26" i="1"/>
  <c r="T55" i="1"/>
  <c r="T30" i="1"/>
  <c r="P25" i="1"/>
  <c r="T43" i="1"/>
  <c r="P18" i="1"/>
  <c r="T58" i="1"/>
  <c r="T50" i="1"/>
  <c r="T22" i="1"/>
  <c r="P8" i="1"/>
  <c r="T49" i="1"/>
  <c r="K9" i="1"/>
  <c r="T41" i="1"/>
  <c r="T47" i="1"/>
  <c r="T18" i="1"/>
  <c r="T21" i="1"/>
  <c r="P45" i="1"/>
  <c r="P7" i="1"/>
  <c r="P12" i="1"/>
  <c r="P21" i="1"/>
  <c r="T39" i="1"/>
  <c r="T32" i="1"/>
  <c r="P43" i="1"/>
  <c r="T13" i="1"/>
  <c r="P23" i="1"/>
  <c r="P15" i="1"/>
  <c r="T11" i="1"/>
  <c r="P48" i="1"/>
</calcChain>
</file>

<file path=xl/sharedStrings.xml><?xml version="1.0" encoding="utf-8"?>
<sst xmlns="http://schemas.openxmlformats.org/spreadsheetml/2006/main" count="2696" uniqueCount="614">
  <si>
    <t>Consultee Name</t>
  </si>
  <si>
    <t>Details</t>
  </si>
  <si>
    <t>Members</t>
  </si>
  <si>
    <t>Stroud District Council</t>
  </si>
  <si>
    <t>Parish and Town Councils</t>
  </si>
  <si>
    <t>Museum in the Park</t>
  </si>
  <si>
    <t>Equalities Champions</t>
  </si>
  <si>
    <t>Staff Group - Stroud District Council</t>
  </si>
  <si>
    <t>Wellbeing Ambassadors</t>
  </si>
  <si>
    <t>STRIDE Group</t>
  </si>
  <si>
    <t>Charities Group</t>
  </si>
  <si>
    <t>RISE Group</t>
  </si>
  <si>
    <t>Parents &amp; Carers Group</t>
  </si>
  <si>
    <t>Men's Health Group</t>
  </si>
  <si>
    <t>Disability and Neurodivergence Action (DNA) Group</t>
  </si>
  <si>
    <t>Equality, Diversity, Inclusion, Equity, and Belonging (EDIE) Working Group</t>
  </si>
  <si>
    <t>Youth Council</t>
  </si>
  <si>
    <t>Armed Forces Champion Group</t>
  </si>
  <si>
    <t>Local Strategic Partnership</t>
  </si>
  <si>
    <t>Mental Health Champion</t>
  </si>
  <si>
    <t>Migrant Champion</t>
  </si>
  <si>
    <t>Alliance Leadership Team</t>
  </si>
  <si>
    <t>Group Leaders</t>
  </si>
  <si>
    <t>Strategic Leadership Team</t>
  </si>
  <si>
    <t>Archway Sixth Form</t>
  </si>
  <si>
    <t>School/College</t>
  </si>
  <si>
    <t>Stroud College</t>
  </si>
  <si>
    <t>Marling Sixth Form</t>
  </si>
  <si>
    <t>Katherine Lady Berkeley Sixth Form</t>
  </si>
  <si>
    <t>Rednock Sixth Form</t>
  </si>
  <si>
    <t>Cheltenham Borough Council</t>
  </si>
  <si>
    <t>Neighbouring Councils</t>
  </si>
  <si>
    <t>Cotswold District Council</t>
  </si>
  <si>
    <t>Forest of Dean District Council</t>
  </si>
  <si>
    <t>Tewkesbury Borough Council</t>
  </si>
  <si>
    <t>Action for Children - Kingfishers Ebley</t>
  </si>
  <si>
    <t>Community Organisation</t>
  </si>
  <si>
    <t>Age UK Gloucestershire </t>
  </si>
  <si>
    <t>All Pulling Together Community Association</t>
  </si>
  <si>
    <t>Allsorts</t>
  </si>
  <si>
    <t>Alzheimer's Society Memory Cafe - Cam</t>
  </si>
  <si>
    <t>Art Works Space</t>
  </si>
  <si>
    <t>Be Well Gloucestershire</t>
  </si>
  <si>
    <t>Bluebird Care (Stroud and Cirencester)</t>
  </si>
  <si>
    <t>Bosun Care Ltd</t>
  </si>
  <si>
    <t>Community Autism Support &amp; Advice (CASA)</t>
  </si>
  <si>
    <t>Cirencester and Stroud Parkinson's UK Branch (including Tetbury) </t>
  </si>
  <si>
    <t>Citizens Advice Outreach Service (Stonehouse - APT)</t>
  </si>
  <si>
    <t>Citizens Advice Stroud District</t>
  </si>
  <si>
    <t>Community Advice, Links &amp; Mental Health Support Service (CALMHS) - Stroud and South Cotswold</t>
  </si>
  <si>
    <t>Community Learning Disability Team</t>
  </si>
  <si>
    <t>Crossroads Gloucestershire - Carers Social Groups</t>
  </si>
  <si>
    <t>Dramatic Change (Inclusion Gloucestershire)</t>
  </si>
  <si>
    <t>Emmaus Gloucestershire</t>
  </si>
  <si>
    <t>Fair Shares - Stroud, Stonehouse and Dursley</t>
  </si>
  <si>
    <t>Five Valley Sounds (Talking Newspaper) for the Stroud Area</t>
  </si>
  <si>
    <t>GL11 Community Hub </t>
  </si>
  <si>
    <t>Gloucestershire Action for Refugees and Asylum Seekers (GARAS)</t>
  </si>
  <si>
    <t>Gloucestershire Breastfeeding Supporters’ Network</t>
  </si>
  <si>
    <t>Gloucestershire Counselling Service </t>
  </si>
  <si>
    <t>Gloucestershire Deaf Association</t>
  </si>
  <si>
    <t>Gloucestershire Federation of Women's Institutes</t>
  </si>
  <si>
    <t>Gloucestershire Gay and Lesbian Community</t>
  </si>
  <si>
    <t>Gloucestershire Learning Disability Partnership Board</t>
  </si>
  <si>
    <t>Gloucestershire Youth Support Team</t>
  </si>
  <si>
    <t>Gloscats &amp; TYFS</t>
  </si>
  <si>
    <t>Grippers | Supporting young Gloucestershire adults recovering from mental illness</t>
  </si>
  <si>
    <t>GRCC</t>
  </si>
  <si>
    <t>Guideposts CONNECT at Stroud Community Hub </t>
  </si>
  <si>
    <t>Guideposts Trust Carers Support Services</t>
  </si>
  <si>
    <t>Home-Start Stroud and Gloucester</t>
  </si>
  <si>
    <t>Insight Gloucestershire</t>
  </si>
  <si>
    <t>Julian House</t>
  </si>
  <si>
    <t>Learning Together Limited</t>
  </si>
  <si>
    <t>Longfield</t>
  </si>
  <si>
    <t>Mencap (Stroud and District Society)</t>
  </si>
  <si>
    <t>Nailsworth Recreation Centre</t>
  </si>
  <si>
    <t>Network Health and Social Care</t>
  </si>
  <si>
    <t>Of Course We Can | Inclusive events for disabled and non-disabled young people aged up to 25 years</t>
  </si>
  <si>
    <t>OPENhouse</t>
  </si>
  <si>
    <t>People First | Home Support Services</t>
  </si>
  <si>
    <t>P3 Charity</t>
  </si>
  <si>
    <t>Rethink Mental Illness, Stroud and Gloucester Supported Housing Service</t>
  </si>
  <si>
    <t>Riding for the Disabled Association (Watershed Group Cotswolds) </t>
  </si>
  <si>
    <t>Sheltered Housing (Stroud District Council) </t>
  </si>
  <si>
    <t>Society of Friends Quakers - Painswick</t>
  </si>
  <si>
    <t>South Gloucestershire and Stroud College</t>
  </si>
  <si>
    <t>Stroud Against Racism</t>
  </si>
  <si>
    <t>Stroud Club for the Visually Impaired</t>
  </si>
  <si>
    <t>Stroud Community Hub (Learning Disabilities)</t>
  </si>
  <si>
    <t>Stroud Congregational Church</t>
  </si>
  <si>
    <t>Stroud Court Community Trust </t>
  </si>
  <si>
    <t>Stroud District Foodbank</t>
  </si>
  <si>
    <t>Stroud Furniture Bank</t>
  </si>
  <si>
    <t>Stroud Hospitals League of Friends</t>
  </si>
  <si>
    <t>Stroud Mental Health Carers Support Group</t>
  </si>
  <si>
    <t>Stroud Motherhood Collective</t>
  </si>
  <si>
    <t>Stroud Valleys Credit Union Ltd.</t>
  </si>
  <si>
    <t>Stroud Women's Refuge</t>
  </si>
  <si>
    <t>Stroud Ukraine Refugee Community Support (SURCS) Network Hosts + Supporters</t>
  </si>
  <si>
    <t>TransUnite</t>
  </si>
  <si>
    <t>The Beeches</t>
  </si>
  <si>
    <t>The Marah Trust </t>
  </si>
  <si>
    <t>The Pulse Pool and Sports Centre (Dursley)</t>
  </si>
  <si>
    <t>UK SMART Recovery (Local groups Gloucester, Cheltenham and Stroud)</t>
  </si>
  <si>
    <t>University of the Third Age - Stroud</t>
  </si>
  <si>
    <t>Uplands Day Care Service</t>
  </si>
  <si>
    <t>William Morris College</t>
  </si>
  <si>
    <t>Woodchester Valley Village (Extra Care Sheltered)</t>
  </si>
  <si>
    <t>Wotton and Dursley Club for the Visually Impaired</t>
  </si>
  <si>
    <t>Inclusion Gloucestershire</t>
  </si>
  <si>
    <t>BABES (Breastfeeding and Babies Early Support)</t>
  </si>
  <si>
    <t>Cotswold Vale Talking Newspaper</t>
  </si>
  <si>
    <t>Gloucestershire Sight Loss Council</t>
  </si>
  <si>
    <t>Gloucestershire VCS alliance</t>
  </si>
  <si>
    <t>GARAS (Gloucestershire Action for Refugees and Asylum Seekers) </t>
  </si>
  <si>
    <t>African Community Foundation c/o Barnwood Trust</t>
  </si>
  <si>
    <t xml:space="preserve">Gloucestershire Chinese Resource Centre </t>
  </si>
  <si>
    <t>Source</t>
  </si>
  <si>
    <t>EDIEB Objective</t>
  </si>
  <si>
    <t>Qualitative Responses</t>
  </si>
  <si>
    <t>Theme 1</t>
  </si>
  <si>
    <t>Theme 2</t>
  </si>
  <si>
    <t>Theme 3</t>
  </si>
  <si>
    <t>Theme 4</t>
  </si>
  <si>
    <t>Physical Survey</t>
  </si>
  <si>
    <t>General</t>
  </si>
  <si>
    <t>Explain what it means</t>
  </si>
  <si>
    <t>Structure and Wording of the EDIEB Policy</t>
  </si>
  <si>
    <t>Explanation</t>
  </si>
  <si>
    <t>I think I might find the objectives would be for me clearer and easier to understand if I knew more about them and included more specific how as well as what</t>
  </si>
  <si>
    <t>Community Organisations</t>
  </si>
  <si>
    <t>Diverse and Engaged Workforce</t>
  </si>
  <si>
    <t>Should be seen in broadest sense</t>
  </si>
  <si>
    <t>Diversity in the Workforce</t>
  </si>
  <si>
    <t>Beyond protected characteristics – staff should be able to engage with the community</t>
  </si>
  <si>
    <t>Community Engagement</t>
  </si>
  <si>
    <t>Total Source Count</t>
  </si>
  <si>
    <t>Percentage</t>
  </si>
  <si>
    <t>Total Theme Count (Excluding Digital Survey Responses)</t>
  </si>
  <si>
    <t>Digital Survey Total Theme Count</t>
  </si>
  <si>
    <t>Leadership and Organisational Commitment</t>
  </si>
  <si>
    <t>Demonstrating commitment and monitoring it (either rewarding it or not). Checking back with them to ensure we have teeth</t>
  </si>
  <si>
    <t>Diversity Monitoring in Procurement with Key Suppliers</t>
  </si>
  <si>
    <t>Community</t>
  </si>
  <si>
    <t>Clear and proactive communications – particularly around Tricorn House, for example</t>
  </si>
  <si>
    <t>Public Communications Stance on EDIEB</t>
  </si>
  <si>
    <t>Member Workshop</t>
  </si>
  <si>
    <t>Accessible Communications</t>
  </si>
  <si>
    <t>Broader comms policy to consider how divisive people’s opinions are and can be</t>
  </si>
  <si>
    <t>Tackling Difference of Opinions</t>
  </si>
  <si>
    <t>Staff Groups</t>
  </si>
  <si>
    <t>Accessible Leisure Services</t>
  </si>
  <si>
    <t>Outreach at Museum in the Park – good way to seek feedback and meet colleagues​</t>
  </si>
  <si>
    <t xml:space="preserve">Partnership Working </t>
  </si>
  <si>
    <t>Allyship</t>
  </si>
  <si>
    <t>Making each interaction work on a few levels – charities have very little time. Bring different teams together to give an event multiple purposes</t>
  </si>
  <si>
    <t>Belonging</t>
  </si>
  <si>
    <t>Constant feedback and fostering of good relationships between services and organisations</t>
  </si>
  <si>
    <t>Feedback Loop for EDIEB Initiatives</t>
  </si>
  <si>
    <t>Neighbouring Local Government Councils</t>
  </si>
  <si>
    <t>Caring for the Elderley</t>
  </si>
  <si>
    <t>Showing that peoples’ knowledge and experience is valued</t>
  </si>
  <si>
    <t>Fostering Strong Relationships</t>
  </si>
  <si>
    <t>Digital Survey</t>
  </si>
  <si>
    <t>Community Cohesion</t>
  </si>
  <si>
    <t>Closer working relationship between local authorities and orgs like GARAS particularly once they have settled status – breakdown in comms and relationship​
Improved partnership working​
Make situation better for vulnerable people</t>
  </si>
  <si>
    <t>Supporting Vulnerable People</t>
  </si>
  <si>
    <t>We noticed that on page 10 you talk about engaging with individuals, particularly those who are disabled.  Some listeners are in the older age group and may have lost their sight later in life, many digital methods are not suitable as they do not have internet access, may not be confident on mobile phones or email and are unable to click on a website link.  They also tend not to have had the opportunity to master Braille or be able to read large print, which makes them very isolated in the community.  Many of the communications coming out of Stroud District Council are therefore not in a format where our listeners would hear about them or be able to respond.  We do read some of your press releases out, if they are relevant, but not if there isn't a phone number for our listeners to ring and talk to a human being.</t>
  </si>
  <si>
    <t>Engaging Digitally Excluded Members of the District</t>
  </si>
  <si>
    <t>Emailed Feedback - General Public</t>
  </si>
  <si>
    <t>Consultation</t>
  </si>
  <si>
    <t>In 3 or 4 years SDC will be part of a different org – are there any stats on where other councils are and is SDC a leader?</t>
  </si>
  <si>
    <t xml:space="preserve">The Effect of Local Government Reorganisation on EDIEB </t>
  </si>
  <si>
    <t>Emailed Feedback - Internal</t>
  </si>
  <si>
    <t>Cost of EDIEB</t>
  </si>
  <si>
    <t>How do SDC workforce demographics look now?</t>
  </si>
  <si>
    <t>Data Collection of Stroud District</t>
  </si>
  <si>
    <t>Veteran Feedback</t>
  </si>
  <si>
    <t xml:space="preserve">Data Bias in the use of AI </t>
  </si>
  <si>
    <t>How do we counteract the narrative coming from USA? Include that we get the best person for the job by having a diverse and engaged workforce – people won’t apply if they don’t think the workplace is a fit for them</t>
  </si>
  <si>
    <t>The Effect of Global Politics on EDIEB</t>
  </si>
  <si>
    <t>Total</t>
  </si>
  <si>
    <t>Engage for Success – check website for tips on this</t>
  </si>
  <si>
    <t>Engagement</t>
  </si>
  <si>
    <t>4 pillars of engagement that are common</t>
  </si>
  <si>
    <t>EDIEB Pay Gaps</t>
  </si>
  <si>
    <t>Having an awareness of life situations for ward residents – engage more with certain communities to improve understanding​
Communication with tenants and residents in particular areas</t>
  </si>
  <si>
    <t>Engaging with Tenants and Residents</t>
  </si>
  <si>
    <t>EDIEB Training</t>
  </si>
  <si>
    <t>Consider how to foster community cohesion both between communities and between the council and communities</t>
  </si>
  <si>
    <t>Valuing and respecting everyone’s feedback and input</t>
  </si>
  <si>
    <t>Safe space to provide this feedback</t>
  </si>
  <si>
    <t>Engaging Hard-to-Reach Groups</t>
  </si>
  <si>
    <t>Importance of role modelling aspect of leadership – current leadership team does it really well but include in an objective</t>
  </si>
  <si>
    <t>Role Modelling EDIEB at SDC</t>
  </si>
  <si>
    <t>Engaging Veterans and Ex-service Community</t>
  </si>
  <si>
    <t>LGA’s New Conversations toolkit</t>
  </si>
  <si>
    <t xml:space="preserve">Engaging with Leadership on EDIEB </t>
  </si>
  <si>
    <t>Lancaster Council and their consultation toolkit</t>
  </si>
  <si>
    <t>Engaging with Parish and Town Councils</t>
  </si>
  <si>
    <t>Don’t forget role of ward councillors in this – both to find things out and to deliver comms</t>
  </si>
  <si>
    <t>Have an understanding of hard-to-reach groups – consider people who aren’t easy to get hold of and who aren’t represented about obvious organisations</t>
  </si>
  <si>
    <t>Veterans Group – they can be isolated within communities and not easy to communicate with. Identify issues and include within policy/action plan</t>
  </si>
  <si>
    <t>Partnership working and formalise their role with the delivery of the strategy</t>
  </si>
  <si>
    <t>Inclusive Strategy Development</t>
  </si>
  <si>
    <t>Gender Identity</t>
  </si>
  <si>
    <t>Trust that can be developed between council and the community – flow of easy to understand communication – people want to feel valued and listened to</t>
  </si>
  <si>
    <t>Housing</t>
  </si>
  <si>
    <t>Role for using communication to tackle prejudice e.g. when we issue press releases – make it really clear where we stand e.g. Tricorn House, refugees</t>
  </si>
  <si>
    <t>Implementing the EDIEB Policy</t>
  </si>
  <si>
    <t>Conscious of data bias when using AI and machine learning, in particular when considering EDIEB</t>
  </si>
  <si>
    <t>Inclusive Recruitment</t>
  </si>
  <si>
    <t>This could diminish if people feel like they aren't listened to – people want to be able to speak to someone at the council when they need to</t>
  </si>
  <si>
    <t>Seek to understand why people hold certain beliefs so we can address this – some people may have clear reasons and we need to take this into account, talk in their language, and counter what they are fearful about</t>
  </si>
  <si>
    <t>Meritocracy</t>
  </si>
  <si>
    <t>Education – what is causing people to be in certain situations, for example</t>
  </si>
  <si>
    <t>National Issues</t>
  </si>
  <si>
    <t>Stronger Things conference about building resilience in communities – understanding root causes of prejudice. Safe space for free expression</t>
  </si>
  <si>
    <t>No Specific Theme</t>
  </si>
  <si>
    <t xml:space="preserve">Staff training – increasing number of people in the district who speak a different language – we should be providing training on communicating with people where English is a second language. It is easy for native speakers of English to assume other people will understand everything we say.  </t>
  </si>
  <si>
    <t>Opposing Thoughts of EDIEB</t>
  </si>
  <si>
    <t xml:space="preserve">How we disseminate this (the policy) – how we get the message out? Not just at SDC, but all issues in big organisations, how do they tell the story of what they are doing and whats important? </t>
  </si>
  <si>
    <t>Partnership Working</t>
  </si>
  <si>
    <t xml:space="preserve">Culture and arts strategy adopted in October – culture is society – the EDIEB policy is about the culture of the organisation, how do we promote the culture in that where we live? Make the link with policy development at this level, how we communicate in a meaningful way, as opposed to just writing a policy and sending it out.  </t>
  </si>
  <si>
    <t>Performance Monitoring of EDIEB</t>
  </si>
  <si>
    <t xml:space="preserve">What is the current experience of people? If we put them in a situation where they can share experiences and explore why experiences are the way that they are, we can understand whether we are doing things right. Are we doing the right things? How can we do that inclusively and ethically? Let’s get under the skin of the organisation, understanding what experiences are and how to change them? </t>
  </si>
  <si>
    <t>Police and Safety of the Residents</t>
  </si>
  <si>
    <t xml:space="preserve">Museum in the park is doing a great job with celebrating notable dates. What can we do for children from ethnic minorities? Statistics regarding a large proportion of these children not being able to swim, how can we help? </t>
  </si>
  <si>
    <t>Positive Feedback</t>
  </si>
  <si>
    <t xml:space="preserve">What are we doing about our nature strategies to ensure they are inclusive?  </t>
  </si>
  <si>
    <t>Promoting EDIEB Initiatives</t>
  </si>
  <si>
    <t xml:space="preserve">EDIE is under attack – everything going on in the USA, Donald Trump weaponised the EDIE agenda with misinformation. It was effective in certain demographics. We need to ensure when the policy is communicated, that it has a clear narrative, why it's important, and why it’s a good thing to do. People are sceptical about it, we need to ensure how we get the narrative positive for communities and individuals.  </t>
  </si>
  <si>
    <t xml:space="preserve">Communications are important - Tricorn House, what are we doing to eliminate these comments? How do we overcome rumours as vicious as these? New corporate communications policy dealing with derogatory comments? </t>
  </si>
  <si>
    <t xml:space="preserve">Closer working relationship with GARAS and the local communities </t>
  </si>
  <si>
    <t>Safety of SDC Employees</t>
  </si>
  <si>
    <t xml:space="preserve">Stroud are the best council to work alongside. They listen, they are fair, they react. Keep on doing what you are doing! </t>
  </si>
  <si>
    <t>SDC Awareness of Neurodiversity</t>
  </si>
  <si>
    <t xml:space="preserve">Census information regarding disabilities – more clarity on the demographic section on disabilities needed to understand what this actually means. </t>
  </si>
  <si>
    <t xml:space="preserve">Space out the achievements section more so it is easier to read </t>
  </si>
  <si>
    <t>Supporting Residents</t>
  </si>
  <si>
    <t xml:space="preserve">Management EDI training – how does this filter down to staff?  </t>
  </si>
  <si>
    <t xml:space="preserve">Equity and belonging – could these titles be defined further? </t>
  </si>
  <si>
    <t xml:space="preserve">Disability – could this term be defined further? </t>
  </si>
  <si>
    <t>Tackling Inequalities</t>
  </si>
  <si>
    <t xml:space="preserve"> From an inclusion point of view, what can SDC do to include neurodiverse people into the workforce? Apprenticeship schemes, extra work experience etc, training days, early engagement with schools to bridge the gap/transition between school and the workplace? Even look at the current office set up to see if there can be quieter workspaces etc. as a parent, this is a big concern of mine to see how an employee can be inclusive and address the needs of this underrepresented group.</t>
  </si>
  <si>
    <t>Tackling Misinformation</t>
  </si>
  <si>
    <t xml:space="preserve">Staff members are asked to put their qualifications on their email signature. Does this exclude those who do not have a degree or higher education? Who is this for, why do we have it, and what is the purpose? </t>
  </si>
  <si>
    <t>Support and opportunities are all out in the open, and that the staff groups themselves are a testament to the council’s attitude towards EDIEB. The council is leaps and bounds above other council’s; you can see they care about their workforce.</t>
  </si>
  <si>
    <t xml:space="preserve">We need to focus on what we are doing really well and shine a beacon of light on the achievements we have.  </t>
  </si>
  <si>
    <t>Transport</t>
  </si>
  <si>
    <t>Initiatives like Pledge24 weren’t taken up by members of staff as well as it could have been, how do we encourage staff to take up these opportunities? How do we get managers to endorse these events?</t>
  </si>
  <si>
    <t>Womens and Girls Rights</t>
  </si>
  <si>
    <t>What is the ‘candelabra’ icon was when discussing the ‘religion’ icon from the policy.</t>
  </si>
  <si>
    <t>Knife crime, drugs and alcohol - how we combat this should be included in our challenges section in the policy.</t>
  </si>
  <si>
    <t xml:space="preserve"> L&amp;D work should also be included in the opportunities.  </t>
  </si>
  <si>
    <t>Specialist trained staff that could make the community feel safer and cared for are important.</t>
  </si>
  <si>
    <t>Challenges:
Influence of global politics on services like google calendar
Influence of misinformation, and echo chambers, on the internet
Opportunities:
Diversity of SDC mentors and coaches</t>
  </si>
  <si>
    <t>Love the mandatory EDIEB objectives in the service plan
Supporting staff how to move from passive to active ally: how to address microaggressions and how to take the lead in EDIEB in social matters at work</t>
  </si>
  <si>
    <t>Is there an HR policy for what will happen in the event of a hate crime within the organisation, towards an officer or member of the organisation, or towards one of our tenants?</t>
  </si>
  <si>
    <t xml:space="preserve">Is it worth seeing something around career progression for women in the action plan? </t>
  </si>
  <si>
    <t xml:space="preserve">Why we are doing what we are doing – tell people the success stories on a more regular basis </t>
  </si>
  <si>
    <t xml:space="preserve">We need to review our use of PDF’s on the website and how accessible our documents are – how we are embedding this into all of our policies? How do we make these more accessible? </t>
  </si>
  <si>
    <t xml:space="preserve">Using alt text and making sure all photos should have alt-text on ALL PUBLICATIONS AND COMMUNICATIONS </t>
  </si>
  <si>
    <t xml:space="preserve">Having an allyship membership for staff groups to show support for those with protected characteristics </t>
  </si>
  <si>
    <t xml:space="preserve">Can we mandate people coming to extra-curricular EDIE staff events? </t>
  </si>
  <si>
    <t>Thinking about the way we communicate contentious issues – ways and methods of communicating, structure, do’s and don’ts.  What wording is acceptable? What can I say and can’t say?</t>
  </si>
  <si>
    <t xml:space="preserve">Not accepting discriminatory behaviour on our social media channels – how can we stop this from happening?  </t>
  </si>
  <si>
    <t>What started as D&amp;I then grew arms &amp; legs to become DEI etc etc like LGBTQ etc as people want to specifically cover all possible angles. However this just leads to more rules for more things &amp; actually turns people off as it starts to become a cottage industry in its own right. It’s time to return to simplicity &amp; accept natural diversity exists everywhere &amp; focus more on creating a society that works for everyone. Let’s drop the fancy names from the headline goal &amp; focus on the outcome - a Community to which people feel they belong, care about &amp; want to contribute too. Community &amp; Belonging are the key words not DEI etc that is just part of the mechanics &amp; creates loss of focus on the real objective - a thriving community for us all to contribute to &amp; enjoy.</t>
  </si>
  <si>
    <t>As requested I would like to share my thoughts on your DEIB policy, which I find deeply concerning.
Diversity
Your approach to diversity seems flawed. Viewing humans as distinct groups based on race or identity is misguided. There is only one race—the human race. While physical differences exist among populations, these distinctions are too subtle to define rigid identity groups. Shared skin color or origin does not guarantee shared experiences or affinities. By categorizing individuals in this way, your policy risks being inherently racist and discriminatory.
Equity
Equality is a valuable principle when it ensures equal treatment under the law or equal opportunities for individuals. However, pursuing equality of outcomes is harmful and amounts to social engineering. Selecting individuals based on characteristics like skin color or ethnicity overlooks merit and competence, which should always be the primary criteria. For example, when choosing a pilot, their skills and qualifications matter far more than their background. Policies that prioritize identity over merit are detrimental both to individuals and society.
Broader Concerns
The current prevalence of DEI policies across sectors like law, education, healthcare, and now local councils is troubling. These approaches often result in discriminatory practices that the public must endure until change occurs.
 I believe that in the next election, the British public will reject such policies in favour of merit-based systems.
Providing additional support to help disadvantaged individuals improve their skills and opportunities is commendable, but this should not come at the expense of fairness or competence.
Addressing Disadvantage
I would also like to highlight that the most disadvantaged group in the UK’s K-13 cohort is poor, white working-class children. 
How does your policy address this specific and agreed upon reality?
I look forward to seeing an end to these divisive policies and a return to fairness and meritocracy. The British way!</t>
  </si>
  <si>
    <t>The key role of Social Media in forming opinions</t>
  </si>
  <si>
    <t>The average reading age for adults in he UK is estimated at 9 to 11 years. Realise Stroud is better educated than avereage UK, but worht bearing in mind in written material.</t>
  </si>
  <si>
    <t>Modelled pay gap re EDI</t>
  </si>
  <si>
    <t>National Centre for Diversity – FREDIE accolades. Give you action plans</t>
  </si>
  <si>
    <t>Want representation and modelling behaviours so people can relate</t>
  </si>
  <si>
    <t>Leadership engagement days – SLT not very visible where across multiple sites</t>
  </si>
  <si>
    <t xml:space="preserve">Once a term, go into different area they don’t line manage and buddy SLT member. Something they would like to change – going well so far </t>
  </si>
  <si>
    <t>Three champions from different groups, looking to develop their careers. Come up with short, medium and longer term goals that will help support those groups</t>
  </si>
  <si>
    <t>Working with people in college to bring ideas to life</t>
  </si>
  <si>
    <t>Inclusion festival</t>
  </si>
  <si>
    <t>REACH – racial heritage</t>
  </si>
  <si>
    <t>Always tricky to measure and know the impact – benchmarking data to see if you’ve improved</t>
  </si>
  <si>
    <t>Workplace passport – recorded reasonable adjustments so if they do progress their new line manager has access to that and the member of staff doesn’t have to repeat themselves</t>
  </si>
  <si>
    <t>Do people understand what you’re saying with consultations, for example</t>
  </si>
  <si>
    <t>Can policies be a simple one-sided visual instead?</t>
  </si>
  <si>
    <t>What do you actually need policies for? Do end users need to see it all?</t>
  </si>
  <si>
    <t>Infographics useful</t>
  </si>
  <si>
    <t xml:space="preserve">Targeted training for people with protected characteristics </t>
  </si>
  <si>
    <t xml:space="preserve">Analysing the multiple pay gaps and seeing how we benchmark against other councils.
In light of the results of these pay gap reports – can you provide further training e.g. women in leadership training?
</t>
  </si>
  <si>
    <t>Clarify what training we are providing in the challenges section – leadership? Edie? Generic?</t>
  </si>
  <si>
    <t xml:space="preserve">I find the underlining distracting and makes the document harder to read.  They could also be considered hyperlinks (despite the explanation in the document). Excessive underlining can clutter a document and make it harder to read. </t>
  </si>
  <si>
    <t>I didn’t quite follow the use of the colours.  Are they meant to draw a reader through the document and link sections of text together or are they just random?</t>
  </si>
  <si>
    <t>Some of the paragraphs are long, and hard to read and digest.  Have you considered using a tool such as the Hemingway Editor?</t>
  </si>
  <si>
    <t>‘EDIEB’ sometimes becomes ‘EDIE’ in the document.</t>
  </si>
  <si>
    <t>The Policy doesn’t state where the data is drawn from and the date of that data source.  This would help improve transparency and understanding.</t>
  </si>
  <si>
    <t>‘8.1 Improve accessibility of Communication’ refers to using diverse communication channels and redesigning materials – but this would come after the Policy that determines this is produced?!</t>
  </si>
  <si>
    <t>The achievements listed appear to be Corporate wide achievements.  There are other achievements that have been delivered at a service level.</t>
  </si>
  <si>
    <t>Objectives usually come after aims.  Aims being a broad statement of the overall purpose, objectives are the specific, actionable steps to be taken to achieve that aim.</t>
  </si>
  <si>
    <t>I am uncertain if the section ‘Implementation’ is an action plan and if it is, how this is drawn from the text in Section 8.  Some would be hard to objectively measure as currently written.</t>
  </si>
  <si>
    <t>I assume under Section 3 sexual orientation - it should be 97.32% are straight (not 90.32 m, as this wouldn’t add up to 100%)</t>
  </si>
  <si>
    <t>Page 4, Section 2, Final Paragraph.  This discusses other legislation you should adhere to.  I believe you should add to this the Armed Forces Covenant. Note, this applies to serving members of the armed forces, veterans, and the families.</t>
  </si>
  <si>
    <t>Page 4, Section 3, Demographics.  As a community in its own right, as you have for others, you could add the demographic data for serving and veterans in the Stroud constituency.  See https://commonslibrary.parliament.uk/constituency-data-uk-armed-forces-veterans-2021-census/#single_constituency.  Note, this does not include families which would increase the numbers greatly, and is likely an underestimate as a lot of people do not view themselves as veterans.</t>
  </si>
  <si>
    <t>What is the definition of “community”?  It is not in the glossary.  I ask because, veterans (and their families) see themselves as a community in their own right.  It might be worth highlighting this as well as adding a definition in the glossary.  Indeed, the SDC webpage “Support for veterans and members of the armed forces” talks about the armed forces community so, SDC already recognise us as a community but, I would hazard a guess that a lot of people who work in SDC do not understand/know this.</t>
  </si>
  <si>
    <t>Page 7, Section 5, Community Engagement.  You could add here about SDC establishing the Armed Forces Champions Group.</t>
  </si>
  <si>
    <t>Does your EDIE training mention veterans, their families and their needs/issues/etc?  If not, I suggest it should.</t>
  </si>
  <si>
    <t>Page 8, Section 6.1, Disparity in Outcomes.  As well as the groups you mention, there are several reports highlighting that a greater number of veterans are disabled compared to the general population and suffer from mental health and alcohol abuse, see https://www.gov.uk/government/publications/health-and-wellbeing-of-uk-armed-forces-veterans/health-and-wellbeing-of-uk-armed-forces-veterans-veterans-survey-2022-uk and https://pmc.ncbi.nlm.nih.gov/articles/PMC10565184/#:~:text=While%20the%20majority%20of%20those,with%20the%20UK%20general%20population.  Therefore, you may wish to include military veterans with the groups you have already mentioned.</t>
  </si>
  <si>
    <t>Page 10, Section 8.1, develop a Consultation and Engagement Strategy.  While being a veteran is not a protected characteristic, The Armed Forces Covenant is about the fair treatment of veterans.  Therefore, you could add veterans to the sentence, “Use this strategy to improve how we engage with individuals from protected characteristic groups”</t>
  </si>
  <si>
    <t>Add Veterans to the glossary.  “Veterans are defined as anyone who has served for at least one day in Her Majesty's Armed Forces (Regular or Reserve) or Merchant Mariners who have seen duty on legally defined military operations.”  Definition taken from the Armed Forces Covenant.</t>
  </si>
  <si>
    <t>Bury Council included veterans in their EDI strategy, see link below.  If you word search veterans, you’ll see what they included.  Of great interest, is that Bury have added veteran to the list of protected characteristics – I strongly suggest that would be a good idea for SDC as well.
https://councildecisions.bury.gov.uk/documents/s41775/Appendix%20C%20Bury%20Council%20EDI%20Strategy%202024-2028%20DRAFT%20v0.4.pdf</t>
  </si>
  <si>
    <t xml:space="preserve">Several members commented that they found the consultation to be “inaccessible to neurodivergent people” and “overwhelming”. 
I believe this is a comment on the length of the document, the use of long complicated sentences and language that is not easily understandable. 
This does not follow with the policy’s aim to improve accessibility of communication (8.1 Community). 
Also by the nature of the fact that this is a high-level policy and it does not give specifics on how the actions will be implemented on a practical level, it is difficult for readers to establish the real world impact.  </t>
  </si>
  <si>
    <t xml:space="preserve">Neurodivergence is not mentioned in either of the documents. Although it is technically classed as a disability, many neurodivergent people will not identify as disabled. Many neurotypical people will not recognise it as a disability either. In addition with the huge waiting lists for diagnosis of neurodivergent conditions such as Autism and ADHD, neurodivergent individuals may have to wait many years to obtain the documentation that gives ‘proof’ to their employer/recruiter of their disability. Therefore neurodivergence should be mentioned specifically in the policy to empower individuals to request the reasonable adjustments they need in recruitment and employment. (See below for more specific information this.) 
For example in the Council’s Commitment section of the policy: 
4.2 – (i) Support employees with a disability by making reasonable adjustments. 
Neurodivergent individuals may need accommodations to perform at their best and to support their wellbeing. The individuals themselves and their colleagues/managers may not identify their needs as a disability. Therefore neurodivergence should be specifically mentioned. 
If follows that the EDIE training mentioned in Key Aims (8.3 Workforce) should include neurodiversity training. This should be face-to-face training (either virtual or in-person) with a lived-experience trainer rather than an online training module. </t>
  </si>
  <si>
    <t xml:space="preserve">3.1 – In Stroud District Demographics section there is no reference to gender other than male or female. This is in spite of the fact that the treatment of transgender people is specifically highlighted under 6.1 Challenges. 
Anyone who is non-binary or transgender, will not see themselves in this summary of Stroud District demographics. If only sex-at-birth data is to be included, this should be specifically noted. </t>
  </si>
  <si>
    <t>9. Implementation 
Report on our gender pay gap.  
I feel this needs to go further to acknowledge and report on the disability and neurodivergent employment gap.</t>
  </si>
  <si>
    <t xml:space="preserve">Inclusive Recruitment 
In the policy reference is made to working towards diversifying our workforce to reflect the district (6.2 Recruitment).  
The key aims, 8.3 Workforce includes: 
Review recruitment practices and monitor recruitment data to eliminate barriers faced by underrepresented groups. 
Do current recruitment practices include adjustments for neurological as well as physical needs? Neurodivergent people can be excluded by traditional recruitment processes or interview formats. 
For example in the standard statement on SDC job advertisements, it does not include neurodivergent people. 
“It is important that our staff reflect the diversity of our community, and we therefore welcome and encourage applications from people of all genders and sexual orientation, those from Black, Asian and other minority ethnic backgrounds, and people with disabilities.” 
This statement might deter neurodivergent people from applying or from requesting the accommodations they would need, to ensure they can perform to the best of their ability in an interview. A simple adjustment to this statement and other recruitment documents, could increase the diversity of those who apply.  
Current inclusive recruitment practice includes the provision of interview questions ahead of the interview for all applicants. This provides a level playing field for neurodivergent people with their neurotypical peers. Also the provision of a list of accommodations that could be available to successful applicants. </t>
  </si>
  <si>
    <t xml:space="preserve">Part-time Opportunities 
The lived-experience evidence I have gathered indicates that more opportunities for part-time work would increase the diversity of the SDC workforce. This could be achieved by making job shares a default in the recruitment process. Although there will be situations where this is not possible, by having it as a default it would require recruiting managers to complete a form to justify why a job share is not a possibility. This would mean it would always be considered as an option before being rejected. 
While job sharing is mentioned on the Benefits of Working for Us page of the SDC website, job sharing is not mentioned in individual job adverts. Gloucestershire County Council use the phrase “Open to Job Share” on their job adverts. 
By offering job shares across all pay grades this would also help address the gender pay gap and improve career progression for those who need to work part-time. 
Why would more part-time opportunities improve diversity? 
In the government report for the employment of disabled people in 2024, it said: 
“Disabled workers are more likely to be working part-time, with 31.8% of disabled workers and 21.8% of non-disabled workers working part-time.” 
“Disabled workers were less likely to be in higher skilled occupations such as, Managers, directors and senior officials and Professional occupations compared with non-disabled workers.” 
“Disabled employees compared with non-disabled employees are: 
more likely to be in low pay (17% vs 12%) 
less likely to have career progression opportunities (47% vs 57%)” 
There is a direct correlation between part-time work, low pay (known as the Part-Time Pay Penalty) and lack of career progression. 
There is also evidence in the government report for full time and part time employment in 2023, to say certain ethnic groups are more likely to work part time (Pakistani and Bangladeshi, Black). In every ethnic group, women were more likely to work part time than men. 
There are many reasons people need to work part time, whether it is parent and carer responsibilities, long-term health conditions, disability or neurodivergence. This contributes to a pay and employment gap for these groups, which could be eased by job share being a default offer in the recruitment process. </t>
  </si>
  <si>
    <t>EDEIB is a long and unwieldy acronym and repeating the title in full throughout the document is also a barrier to accessibility. Could the document simply be called an EDIB (Equity, Diversity, Inclusion and Belonging) or EDI (Equity, Diversity and Inclusion) policy? Fostering a sense of belonging is a very important outcome of EDI work and could be mentioned in the document, but perhaps it doesn’t have to be part of the acronym? (In places in the document EDEIB becomes EDEI so it is not consistent throughout).</t>
  </si>
  <si>
    <t>What is the source of the demographic data in section 3.1 and when was it collected?</t>
  </si>
  <si>
    <t>Why only mention sex at birth in section 3.1 and not gender identity? This is not inclusive of transgender and non-binary people. If this data is not available, then the gap should at least be acknowledged and addressed.</t>
  </si>
  <si>
    <t>There is no mention of neurodiversity. Although this can often be considered a disability under the Equality Act, the term needs to be specifically mentioned as neurodivergent people might not consider themselves disabled and others may not regard their neurodivergence as a disability.</t>
  </si>
  <si>
    <t xml:space="preserve">We found the document lengthy and difficult to digest in places, especially where there are long paragraphs. To be a truly inclusive piece of consultation, we felt that an ‘easy read’ version should be available, as would be the case for a policy that has been signed-off. </t>
  </si>
  <si>
    <t>Although the colours used help to break up the text and make it easier to scan, we wondered if it would confuse some readers who might look for a meaning behind the colours used. Colour-coding could be used in a meaningful way to enhance the accessibility of the text.</t>
  </si>
  <si>
    <t>The document could more clearly set out how objectives, aims and actions feed into each other.</t>
  </si>
  <si>
    <t>6.1 – Challenges – presumably Devolution will be included here in the final draft?</t>
  </si>
  <si>
    <t>8.3 – ‘Review workforce policies to ensure policies such as flexible working, reasonable adjustments, and anti-discrimination measures are inclusive and effectively implemented.’ Flexible working and reasonable adjustments are mentioned but no mention of part-time working and availability of job-shares: providing more opportunities of this kind (especially at higher grades) would help to level the playing field for disabled people and those with caring responsibilities (especially women). Could there be a presumption that applications for job-shares are welcome, unless specifically deemed unsuitable for a role?</t>
  </si>
  <si>
    <t xml:space="preserve">8.3 – Workforce – the draft states that there should be ‘specialised workshops for all recruitment managers’ – actually we would suggest that anyone involved in shortlisting or sitting on an interview panel should have undergone inclusive recruitment training. </t>
  </si>
  <si>
    <t xml:space="preserve">Other recommendations for improving inclusive recruitment would be for recruitment panels to hold a kick-off meeting for participants to acknowledge and check their biases prior to deciding interview criteria; providing interview questions in advance to all applicants and advertising this up front; providing printouts of interview questions for all applicants at interview. </t>
  </si>
  <si>
    <t>Online consultation – found this very difficult to follow as it is so high level and restricts the feedback that can be given. It is also very difficult to comment on what might be missing as the objectives are broken down into sub-categories and these are viewed page by page rather than all together. This is difficult for anyone to follow, but may be even tricker for neurodivergent people.</t>
  </si>
  <si>
    <t>Theme Count</t>
  </si>
  <si>
    <t>Is there anything missing from the aims underpinning the Community objective?</t>
  </si>
  <si>
    <t>We need a meritocracy. Quit trying to be divisive and pigeon hole people and start recruiting etc based on merit alone. This whole questionnaire bangs on about race/sex etc so far. Merit not mentioned once. You have too much money and time to waste. Focus on merit alone.</t>
  </si>
  <si>
    <t>I didn’t see mention of retired people at all who quite often need occasional help</t>
  </si>
  <si>
    <t>Engagement opportunities. Discussion groups. Support and welfare. Community sharing.</t>
  </si>
  <si>
    <t>Supporting Vulnerable People.</t>
  </si>
  <si>
    <t>Especially at the moment and probably more so in the future, DEI needs to be supported.  I believe it is essential that it is stated clearly that these policies are actions support and embed merit.</t>
  </si>
  <si>
    <t>It's word salad. What are you ACTUALLY GOING TO DO?</t>
  </si>
  <si>
    <t>An actual reason for this waste of taxpayer money.</t>
  </si>
  <si>
    <t>Your entire role should be to limit yourselves to providing good services at a fair price while treating all residents equally.</t>
  </si>
  <si>
    <t>there's no clear measurable objective</t>
  </si>
  <si>
    <t xml:space="preserve">Yes, the policy of meritocracy </t>
  </si>
  <si>
    <t>Perhaps not enough emphasise on majority needs</t>
  </si>
  <si>
    <t xml:space="preserve">Provide more support for those that require </t>
  </si>
  <si>
    <t xml:space="preserve">SDC should concentrate on its core work -ensuring Stroud town/dursley etc are clean safe &amp; function </t>
  </si>
  <si>
    <t xml:space="preserve">Support not just for Council house tenants but also for privately owned free hold owners. Often this group can struggle to keep their properties and balance finances. However rarely are they asked about their own issues. As it’s assumed by authorities, councils etc that they can look after themselves. Often these folk have worked very hard to achieve what they have </t>
  </si>
  <si>
    <t xml:space="preserve">Risk of positive discrimination which is unfair. </t>
  </si>
  <si>
    <t>What is it costing?</t>
  </si>
  <si>
    <t>It needs to be re-written in clearer &amp; simple language that everyone can understand. Like many public sector documents it has too much jargon.</t>
  </si>
  <si>
    <t>It is easy to write a list of ideals. I need to see how you propose to put these ideals into practice, that is the hard part but the part that matters.</t>
  </si>
  <si>
    <t>Please prioritise transport as a non driving and to reduce pollution we need to follow London and Europe generally.</t>
  </si>
  <si>
    <t xml:space="preserve">Specific actions to reduce inequality and fight inequality </t>
  </si>
  <si>
    <t>it shouldn’t be happening.</t>
  </si>
  <si>
    <t>This is a waste of my Council Tax money.</t>
  </si>
  <si>
    <t>The objectives are written in local authority gobbledguck. Please clarify what you actually want to happen.</t>
  </si>
  <si>
    <t>It's flim flam.. Doesn't seem to mean anything</t>
  </si>
  <si>
    <t>Most likely women and girls human rights as it is all over the country thanks to abusive, misogynistic gender ideology (fraud)</t>
  </si>
  <si>
    <t>They are very vague</t>
  </si>
  <si>
    <t xml:space="preserve">A clear explanation of exactly what this means and details of proportionality. </t>
  </si>
  <si>
    <t>It needs scrapping altogether, too much money is wasted on this nonsense.</t>
  </si>
  <si>
    <t>Yes it does not need to be done at all all this makes it worse</t>
  </si>
  <si>
    <t>Avoiding waste in local government</t>
  </si>
  <si>
    <t>I think its important to state that any community engagement strategy will be co developed with the community and not in isolation</t>
  </si>
  <si>
    <t>Specific aim to engage people who are consistently underrepresented in community engagement strategies</t>
  </si>
  <si>
    <t>That everyone has a voice as long as it is polite and not offensive because it attacks the person rather than the idea.</t>
  </si>
  <si>
    <t>To not intentionally sabotage local agriculture</t>
  </si>
  <si>
    <t>One of the most divisive words we have in society today is inclusion.</t>
  </si>
  <si>
    <t xml:space="preserve">Creating something that 'works well' for everyone is going to be near impossible. A re-wording perhaps of making the services 'accessible' to everyone instead? </t>
  </si>
  <si>
    <t>'be'? ...'to be sure...'.</t>
  </si>
  <si>
    <t>Improved outcomes for marginalised communities</t>
  </si>
  <si>
    <t xml:space="preserve">Safeguarding and safety. Doesn't the council have a Duty of Care? Some communities are more likely to be victims of crime, others are more likely to be perpetrators. E.g. male violence against women and girls. </t>
  </si>
  <si>
    <t>This policy does not serve the communities interests - It is costly, unnecessary and a waste of tax payers funds.</t>
  </si>
  <si>
    <t>People form there own groups based on their own interests, you can't cater for everyone and it's a waste of money and time to try</t>
  </si>
  <si>
    <t xml:space="preserve">The one line objectives are far to broad. We need to see clear performance indicators and goals to measure against </t>
  </si>
  <si>
    <t>The right to disagree with DEI without being labelled far right, racist, homophobic, sexist</t>
  </si>
  <si>
    <t>Nowhere in it do I find a statement that all people are equal and should be treated equally</t>
  </si>
  <si>
    <t>yes - some way of measuring success and time scales - these are general (laudable) aims not objectives - how will we know if you succeeded?</t>
  </si>
  <si>
    <t>A cost saving by not having such a useless objective.  We do not need this diversity and equity rubbish.  Just treat people politely and equally - merely common sense and manners.</t>
  </si>
  <si>
    <t>Yes</t>
  </si>
  <si>
    <t>There is no need for this policy, an absolute waste  of our money. Even the government has cancelled this sort of stuff.</t>
  </si>
  <si>
    <t>I believe the whole DEI project or whatever you want to call it is a total waste of time and taxpayer's money</t>
  </si>
  <si>
    <t>The objective is an economic unnecessary expense</t>
  </si>
  <si>
    <t>The first and second aims are largely synonymous. Could they be combined?</t>
  </si>
  <si>
    <t>Is there anything missing from the aims underpinning the Leadership and Organisation objective?</t>
  </si>
  <si>
    <t xml:space="preserve">Referral to my previous comment </t>
  </si>
  <si>
    <t>The format is typical and follows the current trend of compliance.</t>
  </si>
  <si>
    <t xml:space="preserve">Stating that EDIEB support and facilitate merit based decisions. </t>
  </si>
  <si>
    <t>Yes, you don't say what you are actually going to DO.</t>
  </si>
  <si>
    <t>Evidence there is a problem.</t>
  </si>
  <si>
    <t xml:space="preserve">Yes, meritocracy </t>
  </si>
  <si>
    <t xml:space="preserve">There is a missing word ….MERIT </t>
  </si>
  <si>
    <t>Perhaps more balancing with majority bpneeds</t>
  </si>
  <si>
    <t>nice document to sit on a shelf but SDC needs to concentrate on its core function-clean environment, waste &amp; housing</t>
  </si>
  <si>
    <t>Danger of pressure to always achieve objectives irrespective of cost &amp; merit</t>
  </si>
  <si>
    <t xml:space="preserve">Should differentiate between procurement types so that only use where provided services directly affecting Stroud residents are involved.  We should not enforce EDIEB on suppliers who are providing products used within the Area. </t>
  </si>
  <si>
    <t>As previous, avoid jargon.</t>
  </si>
  <si>
    <t>How you avoid involving token representation of minority groups, ie those who are paid lip service to but have no real input as they are included as a statement.</t>
  </si>
  <si>
    <t>Well my own thing is as I said before is transport for multiple reasons</t>
  </si>
  <si>
    <t xml:space="preserve">More actions not talk </t>
  </si>
  <si>
    <t>You should all sack yourselves. no wonder my council tax is so high.</t>
  </si>
  <si>
    <t>This is a waste of money.</t>
  </si>
  <si>
    <t>Try to write in plain English.</t>
  </si>
  <si>
    <t>Hope will you know if you have succeeded?</t>
  </si>
  <si>
    <t>Women and girls human rights. Men are not women. Gender identity is not real. LGB rights. Biological sex is a key factor in same sex attraction. Gender ideology is homophobic and predatory. It belongs NOWHERE.</t>
  </si>
  <si>
    <t xml:space="preserve">They don’t specify where they should be embedded- ideally everywhere </t>
  </si>
  <si>
    <t>I think this is devisive. There is no mention of proportiinality. E.g say 80% are white hetrosexual but the survey sees a different mix</t>
  </si>
  <si>
    <t xml:space="preserve">Needs to be stopped and the money saved for important things </t>
  </si>
  <si>
    <t>Distracts from more important activities</t>
  </si>
  <si>
    <t>I think you also need to say how you will measure impact and outcomes.</t>
  </si>
  <si>
    <t>Commitment to track the increase in the number of people who are consistently underrepresented in community engagement strategies</t>
  </si>
  <si>
    <t xml:space="preserve">I think we can only say "as far as possible" on this </t>
  </si>
  <si>
    <t>Don’t use acronyms at first use. Use plain english</t>
  </si>
  <si>
    <t>Certain people shouldn't have been given position of power</t>
  </si>
  <si>
    <t>Equality, Diversity, Inclusion, Equity and Belonging is simply a waste of money and a failure. You should read ' Diversity and inclusion The Failure of the DEI-Industrial Complex' in the Harvard Review.</t>
  </si>
  <si>
    <t xml:space="preserve">Very vague. Instead of fostering a culture (which is hard to do and very hard to quantify) how about including EDI targets or professional development requirements for every leadership position? </t>
  </si>
  <si>
    <t xml:space="preserve">There is no consideration of the how to balance the bureaucratic and procurement costs with the objectives, and generally, no sense of priorities for action.  Compliance cost is not even assessed.  </t>
  </si>
  <si>
    <t xml:space="preserve">These need to link back to the Community aim/objectives definitely and possibly the Workforce. </t>
  </si>
  <si>
    <t>Practical assistance in empowering marginalised community participation</t>
  </si>
  <si>
    <t xml:space="preserve">In theory it all sounds good. I'm concerned about  how it works out in practice if accurate data isn't being gathered and safety isn't even a consideration. </t>
  </si>
  <si>
    <t>People should be free to make thier own choices not have agendas embeded forcing other to comply with subjects they don't belive in, trying to force your views on others only creates division and worsens any situation it affects</t>
  </si>
  <si>
    <t>I think if you want these objectives to be accessible you need to explain acronyms and terminology. For example, what is meant by ‘Enhance Procurement Practices’?</t>
  </si>
  <si>
    <t xml:space="preserve">I would challenge the clarity of the procurement practices: It’s not the same to “include principles” vs actively having the principles integrated to everyday business operations </t>
  </si>
  <si>
    <t xml:space="preserve">Please also ensure you keep in mind those who are not included in the Equality, Diversity and "inclusion". Focusing simply on those who need more help could mean delivering a less fair process to those who do not ask to be a special case. </t>
  </si>
  <si>
    <t>See my remarks on equality in the preceding section item 10</t>
  </si>
  <si>
    <t>Common sense</t>
  </si>
  <si>
    <t>as before all very laudable but far too vague</t>
  </si>
  <si>
    <t>As before.  I resent my council tax being used in this ridiculous charade.  Get rid of all the staff involved in this.</t>
  </si>
  <si>
    <t xml:space="preserve">The time and money spent on this would be better utilised by either improving eg Care services for the elderly or reducing instead of increasing council tax council tax </t>
  </si>
  <si>
    <t>Is there anything missing from the aims underpinning the Workforce objective?</t>
  </si>
  <si>
    <t>Inclusion and opportunity for the main demographic in the community.</t>
  </si>
  <si>
    <t xml:space="preserve">That the policy supports and embeds merit. </t>
  </si>
  <si>
    <t>Needs of majority</t>
  </si>
  <si>
    <t xml:space="preserve">I believe the staff should spend a day in a home/unit with individuals that have needs which council will need to support at some point </t>
  </si>
  <si>
    <t>Is there anything missing from the aims underpinning the Diverse and Engaged Workforce objective?</t>
  </si>
  <si>
    <t>this is not core SDC work -SDC should focus on its local government core objectives-like getting a local plan adopted</t>
  </si>
  <si>
    <t>Support the development specific groups within the workplace, eg black workers (could be part of the Increase employee engagement aim).</t>
  </si>
  <si>
    <t>Once again danger of engaging people who ‘tick the boxes’ for the objective rather than selection of best person for the job even if that creates an all white able bodied workforce</t>
  </si>
  <si>
    <t>This should be used to ensure that different minority groups are represe nted but ONLY in the ratios that they appear within the Stroud District residents ie no more than 17% disabled, 2.5% LGBTQ, etc otherwise resident majority feel displaced</t>
  </si>
  <si>
    <t>As previous, too much jargon.</t>
  </si>
  <si>
    <t xml:space="preserve">How the aims will be put into practice in the real world. </t>
  </si>
  <si>
    <t>Don t know enough detail</t>
  </si>
  <si>
    <t>Not specific enough</t>
  </si>
  <si>
    <t>Sack yourselves. and do the taxpayers a favour.</t>
  </si>
  <si>
    <t>Utilise statistics to navigate workforce representation? WTF.</t>
  </si>
  <si>
    <t>Again... Not sure how you will know it's working</t>
  </si>
  <si>
    <t xml:space="preserve">The top one should be utilise … to understand and then act to increase representation </t>
  </si>
  <si>
    <t>An explanation of how this fits with engaging the best talent irrespective of gender raxe creed or orientation. Hiw you are mitigating against posirice discrimination</t>
  </si>
  <si>
    <t xml:space="preserve">Needs to stop </t>
  </si>
  <si>
    <t>Focussing on avoiding wasteful activities</t>
  </si>
  <si>
    <t>the 3 don't speak to each other. So if you are using stats to understand workforce representation ( good) - just using training to enhance performance suggests that people with protected characteristics need additional training! why can't you be brave and take positive action to improve inclusion?</t>
  </si>
  <si>
    <t>Commitment to change practices to make them more accessible to people who are consistently underrepresented in community inclusion strategies</t>
  </si>
  <si>
    <t>I am not sure if everyone should be respected if they themselves are disrespectful. Perhaps the last part should be "where a culture of respect is encouraged"</t>
  </si>
  <si>
    <t xml:space="preserve">You need to go beyond statistics to understand the experience of minorities and disabled people </t>
  </si>
  <si>
    <t>Not smart aims</t>
  </si>
  <si>
    <t>Again, the word foster is rather soft and open to interpretation. Why not take a stance and say 'hire a diversive and inclusive workforce'?</t>
  </si>
  <si>
    <t>No analysis of what specifically the current problems are and how to target addressing them</t>
  </si>
  <si>
    <t xml:space="preserve">For this objective and all the others, the principle objective should be repeated above the list of aims.  </t>
  </si>
  <si>
    <t xml:space="preserve">Again, it sounds good in theory but not if you're assuming everyone has a gender identity, or failing to collect accurate data. </t>
  </si>
  <si>
    <t>jobs should be awarded on merit, not representation</t>
  </si>
  <si>
    <t>Those who want to work will work and will learn as they go efficiantly and will activly seek to better themselves. Those that don't want to work but have to will not work as well, and will not engage efficiantly with any form of training/development you try to push as their job is no more than a means to an end.</t>
  </si>
  <si>
    <t xml:space="preserve">Agree with these aims. I feel it is important for disabled employees to have access to training and career development opportunities to allow them to advance their careers. I think it should also be acknowledged that struggling with certain tasks or role elements should not preclude them from opportunities to advance their career. </t>
  </si>
  <si>
    <t xml:space="preserve">I strongly disagree with using "statistics to navigate representation". We simply need the best person for the job to be hired, irrespective of anything else. To do anything else would be a travesty with the best candidates being ignored. This leads to a mediocre team and a waste of tax payers money. Hire the BEST for the job.   </t>
  </si>
  <si>
    <t>Nowhere is there a reference to the achievement of equal treatment for every person.</t>
  </si>
  <si>
    <t>as before</t>
  </si>
  <si>
    <t>Most of these objectives are ones which local employers should address, Stroud council can only address them as an employer</t>
  </si>
  <si>
    <t>Do not know</t>
  </si>
  <si>
    <t>As before</t>
  </si>
  <si>
    <t>Competency</t>
  </si>
  <si>
    <t>Are there any other key challenges that are not included in the Equality, Diversity, Inclusion and Equity policy that Stroud District Council and its residents and communities face, that you think should be included?</t>
  </si>
  <si>
    <t>You don't give a damn about merit. All your questions are focussed on age, gender or race. Treat people as people and do so on merit.</t>
  </si>
  <si>
    <t xml:space="preserve">Transport availability </t>
  </si>
  <si>
    <t>Employment opportunities. Recognition of the youth and aged representatives in the community.</t>
  </si>
  <si>
    <t>The rights of women to have single SEX spaces and services where the definition of woman is adult human female with XX chromosomes and NOT a male with XY chromosomes who has a gender identity of female.</t>
  </si>
  <si>
    <t>Protection of women's right to single sex spaces.  A clear and factual understanding that sex is real, and biological which protects women and particularly lesbians</t>
  </si>
  <si>
    <t>Housing - you are not 'inclusive' at all whilst you leave 4000 people on the housing list.</t>
  </si>
  <si>
    <t>Free speech policy.see above, free speech, residents should feel confident in being able to voice their opinions on all subjects without fair being accused of offending people. Some parts of the policy could restrict peopke stating their views.</t>
  </si>
  <si>
    <t>You are providing a just about acceptable service at an extortionate cost. Your key challenge should be to improve the service while reducing the cost.</t>
  </si>
  <si>
    <t>Police disproportionality with Stop &amp; Search and Use of Force.</t>
  </si>
  <si>
    <t>I think in the paperless digital world - think when SDC sends out information our tenants and residents, they often find reading these on their phones with no access to a  lap top  impossible. Some are also mentally unable to take in the information. I have had this issue highlighted to me by veteran's groups.</t>
  </si>
  <si>
    <t>I think it should be a bit more proactive and committed.e.g anti-racist but I appreciate this may infuriate Reform types. We are under such a threat to our communities and everyone’s wellbeing from the appeasement and inclusion of the far right</t>
  </si>
  <si>
    <t xml:space="preserve">Appointments based on meritocracy </t>
  </si>
  <si>
    <t xml:space="preserve">Discrimination to those that when they struggle and have to go away for a period of time all the council worry about is evicting someone. Same as when complaints go in they target one person  </t>
  </si>
  <si>
    <t>key challenges: clean tidy environment, improve &amp; expand recycling  housing ,supporting local organisations</t>
  </si>
  <si>
    <t>Mixed housing estates rarely work. Just ask the local police</t>
  </si>
  <si>
    <t xml:space="preserve">Fairness &amp; application of common sense without fear of being chastised/marginalised </t>
  </si>
  <si>
    <t>White working classes often not represented as special needs group</t>
  </si>
  <si>
    <t>More needs to be done to ensure all employees and the organisation challenges &amp; confronts the rising tide of (mainly right-wing) hate, bigotry &amp; intolerance. It must be more robustly dealt with.</t>
  </si>
  <si>
    <t>It would make a lot of difference if the police were to be effective in the area, at present they are not and have not been so for some considerable time.</t>
  </si>
  <si>
    <t>Not sure</t>
  </si>
  <si>
    <t>Impact of climate change locally and its potential wider impact eg on food supplies</t>
  </si>
  <si>
    <t xml:space="preserve">Reform party politics, not relevant to non middle class guardian readers </t>
  </si>
  <si>
    <t>I don’t want Stroud to turn into the next Rochdale.</t>
  </si>
  <si>
    <t>No. You should spend more time cleaning up Stroud Town.</t>
  </si>
  <si>
    <t>It is very difficult to know if anything is missing, the language used is full of management speak. This leads be to believe that the writers do do fully understand what they are trying to achieve.</t>
  </si>
  <si>
    <t>No.  There is far too much in it already.  SCC resources would be far better devoted to more urgent priorities.</t>
  </si>
  <si>
    <t>care of the invisible community of the Elderly</t>
  </si>
  <si>
    <t>Positive discrimination at the expense of most suitable applicants</t>
  </si>
  <si>
    <t>It needs scrapping altogether. Too much time, effort and money is wasted on woke policies like this.</t>
  </si>
  <si>
    <t>Save the cash and stop the stipidity</t>
  </si>
  <si>
    <t>Reducing costs of local government</t>
  </si>
  <si>
    <t>Yes please. I would like SDC to spend its time and resources on delivering public services instead of wasting time and scarce resources on this sort of thing.</t>
  </si>
  <si>
    <t>Equality, diversity and inclusion are not enough - how do we foster 'belonging'?</t>
  </si>
  <si>
    <t>Commitment to changing practices and monitoring numbers of people engaged in community who are consistently underrepresented. This policy summary and consultation are not accessible for people consistently underrepresented such as neurodivergent people or people with learning disabilities so you will not be getting their perspective through this consultation</t>
  </si>
  <si>
    <t xml:space="preserve">To acknowledge that there is a difference between biological sex and gender identity. You can respect everyones' preferences but women especially lose out when their rights are infringed. </t>
  </si>
  <si>
    <t xml:space="preserve">Neurodiversity, menopause, parental leave/flexible working </t>
  </si>
  <si>
    <t>-	Influence of global politics on services like google calendar -	Influence of misinformation, and echo chambers, on the internet</t>
  </si>
  <si>
    <t xml:space="preserve">Prejudice &amp; discrimination, misuse of legislation </t>
  </si>
  <si>
    <t>All DEI policies are harmful to the majority of the population. They create a race to the bottom.</t>
  </si>
  <si>
    <t>Future Thinking - accounting for societal, environmental, technological changes.</t>
  </si>
  <si>
    <t xml:space="preserve">Protection from hate crimes and rising islamaphobia/homophobia/transphobia etc. </t>
  </si>
  <si>
    <t>No,, if anything there shoudl be a more limited and focussed set of practical priorities - not yet more targets.</t>
  </si>
  <si>
    <t xml:space="preserve">It is excellent that the housing needs of refugees and those seekign asylum are being taken into consideration within this policy . However any policy objective which aims to address the needs of this group also needs to include actions to counter the huge misinformation amongst the public about why people arrive here in  small boats ie the whole " hostile environment" whic has continued under the present government. </t>
  </si>
  <si>
    <t>Changing profile of communities now and into the future.  How to use EBIEB to be welcoming, build understanding and being a council for everyone.</t>
  </si>
  <si>
    <t>It is not what is missing, it is what is included. Why is equity part of this plan? Equality of opportunity yes, absolutely. Equity of outcome, absolutely should not be included.</t>
  </si>
  <si>
    <t>Community cohesion and organised representation amongst marginalised communities in the District</t>
  </si>
  <si>
    <t xml:space="preserve">Accurate data collection, especially for age and sex. Ending male violence against women and girls. </t>
  </si>
  <si>
    <t>This has already been dealt with by the SDC (who to interact with veterans)</t>
  </si>
  <si>
    <t>All form's of DEI are an uneccesary waste of money for any establishment/buisness, if buisnesses are to thrive and better themselves, effectivly expanding and in the process opening up new job opportunities, they need to hire people with merit and have pride in the work they do</t>
  </si>
  <si>
    <t>Educate current local residents on how enhancing EDIE will enhance their lives too - too high a percentage believes this will make their lives worse</t>
  </si>
  <si>
    <t>need to be very careful to be too selective at the expense of other groups</t>
  </si>
  <si>
    <t>Only the over-riding principle of providing equality for all.</t>
  </si>
  <si>
    <t>Public transport- bus services for Wotton under Edge</t>
  </si>
  <si>
    <t>Far too much included already.</t>
  </si>
  <si>
    <t>All included impressive!</t>
  </si>
  <si>
    <t>Cancel the whole project and save our money</t>
  </si>
  <si>
    <t>The lamentable state of Care services, particularly for the elderly</t>
  </si>
  <si>
    <t>The right person is the key requirement, not the right sex, skin colour or any other woke nonsense.</t>
  </si>
  <si>
    <t>The key challenge is for SDC to significantly reduce its focus on EDI. We are entering a different era now where organisations are realising that EDI has been damaging, time consuming &amp; costly &amp; many are dropping EDI.  Specific EDI job roles need to be scrapped. An example of cost of such roles can be seen in the NHS where there are whole teams devoted to EDI. MacMillan Trust have recruited an EDI Manager at £98,000 plus attractive benefits. Imagine how this money could be spent on caring for cancer patients and those facing end of life.  It's time for change!</t>
  </si>
  <si>
    <t>You need to consider the future impact of terms like Gender on young women. Rights based on sex need to be protected</t>
  </si>
  <si>
    <t>What do you think is missing (if relevant)?</t>
  </si>
  <si>
    <t>See previous answers</t>
  </si>
  <si>
    <t>Engagement opportunities. Community sharing opportunities. Employment initiatives. Identification of objectives raised by the community. Commitment and response in the short term to urgent requirements.</t>
  </si>
  <si>
    <t xml:space="preserve">State that the policy supports and embeds merit. </t>
  </si>
  <si>
    <t>Not even this survey is well worded. The answer to a question 'do you think....' should be yes or no, not agree or disagree.
We all know this policy, which is poorly written, poorly worded and poorly presented, is a box-ticking exercise.</t>
  </si>
  <si>
    <t>You mention covid. Yet the biggest discrimination of the last few years was towards the unvaccinated. 
Society turned on the unvaccinated as soon as authority figures and celebrities told them to do so. 
Yet the average age of death from Covid was 83 (with four comorbidities) and the vaccines never prevented infection or spread. 
The discrimination was unethical and illogical yet you don't mention this in your plan! Maybe because you pushed it so much!</t>
  </si>
  <si>
    <t>Evidence there is a problem. This is a solution looking for a problem. An exercise in ego and vanity.
If you want Stroud to be inclusive, build some houses and don't deny less than the national average number of planning applications. You are indulging in this as you cannot seemingly fix any actual issues in our town. You are failing.</t>
  </si>
  <si>
    <t>See above comments re free speech and free expression of views.</t>
  </si>
  <si>
    <t>If I haven't made myself clear by this point I really am wasting my time.</t>
  </si>
  <si>
    <t>This is a waste of council time and money. A diversity, equality and inclusion policy is not needed.</t>
  </si>
  <si>
    <t>Forget DEI, just want the best person for the job!</t>
  </si>
  <si>
    <t xml:space="preserve">There is no indication of a budget.How much does this DEI initiative cost the rate payer </t>
  </si>
  <si>
    <t xml:space="preserve">Tendency to over emphasise minority needs </t>
  </si>
  <si>
    <t xml:space="preserve">Training does not cover how to communicate with someone in distress they need intensive training </t>
  </si>
  <si>
    <t>whilst i understand the modern requirement  to have a EDI agenda -if you don't actually act on it -it's just words
where is SDC whilst Stroud GP's have renegaded on their 'shared care agreements ' &amp; people with ADHD, trans men &amp; others can no longer get vital prescriptions from GP's?</t>
  </si>
  <si>
    <t>An emphasis on competence rather than DEI</t>
  </si>
  <si>
    <t xml:space="preserve">The best person for the job should get the job. Shouldn’t matter about colour creed or religion. It’s a load of nonsense.. </t>
  </si>
  <si>
    <t xml:space="preserve">No mention of Gypsies or travellers who have specific requirements </t>
  </si>
  <si>
    <t>As above, particular focus needed on white ( and non-white) working classes (esp male)</t>
  </si>
  <si>
    <t>A plan of real action rather than ideas that sound ok.</t>
  </si>
  <si>
    <t>Don't really know the details so?</t>
  </si>
  <si>
    <t xml:space="preserve">To many </t>
  </si>
  <si>
    <t>Let people make up their own mind ,stop ramming this woke agenda, if you have this much money spare lying around to employ all these people to tell other people how to live there’s something wrong.</t>
  </si>
  <si>
    <t>This is a load of out of touch woke nonsense and a waste of my council tax payments.</t>
  </si>
  <si>
    <t>All people should be treated equally whatever their race, colour, ethnicity, sexual orientation, gender, etc.  All managers should be instructed accordingly and if they transgress, they should be severely sanctioned.   We DO NOT need multiple committees, drafters of documents, secretaries, public surveys, special courses, etc., etc., especially when financial resources are so limited.  PLEASE divert the money to areas of need!!!</t>
  </si>
  <si>
    <t>Women and girls rights
LGB rights
Keeping predatory and abusive ideologies like gender ideology out of workforces and society.</t>
  </si>
  <si>
    <t>While I support these efforts I do worry about the amount of money being spent on things like excessive awareness meetings with staff. Perhaps a strong focus on practical actions and less on box ticking ventures such as awareness meetings.</t>
  </si>
  <si>
    <t>Elderly living in large houses being critised for hogging these properties, when most would like to live in a Bungalow, but  guess what? none have been built in Gloucestershire in 30 years!  Building Companies are obliged to build a percentage of homes for social houses and help to buy houses, but nothing for the Elderly. I am fed up of being told of an ageing population causing all these problems, we have done our bit, surely we should be at the top of your list instead of all this diversity nonsense.</t>
  </si>
  <si>
    <t>I am totally against all of this. The Council is just pandering to political correctness. The cost of all of this could be used so much better for services the community really need, and people should be employed on their merits. Obviously, those who have a disability should be given chances like every other applicant, but they must be competent at the job.</t>
  </si>
  <si>
    <t>Poative discrimination, cost</t>
  </si>
  <si>
    <t xml:space="preserve">Specific reference to protected characteristics </t>
  </si>
  <si>
    <t>The fact that we cannot afford these unnecessary distractions</t>
  </si>
  <si>
    <t>see above - it feels like the Council is just embarking on this journey..... i think you need to say what successes and challenges you have had to date, what you are building on and how you take the brave step on ensuring 'belonging' 
i think you also need to explain how you are working with other statutory partner bodies.
i wonder if there is the need for a partnership board that reports directly to Council?</t>
  </si>
  <si>
    <t>Making this consultation accessible to the people you are trying to include, such as those impacted by protected characteristics in the Equality Act.
Commitment to track numbers of people underrepresented, and commitment to change systems and processes so that they are more accessible to those people</t>
  </si>
  <si>
    <t xml:space="preserve">Neurodiversity, menopause, parental leave/flexible working without loss of opportunity. </t>
  </si>
  <si>
    <t>Supporting staff how to move from passive to active ally: how to address microaggressions and how to take the lead in EDIEB in social matters at work</t>
  </si>
  <si>
    <t>the words about highlighting the children and youth who will be the key individuals in our future.</t>
  </si>
  <si>
    <t>Disciplinary action &amp; suspension of Stroud District members who have acted with prejudice &amp; discrimination towards cultures &amp; certain sectors</t>
  </si>
  <si>
    <t>The policy should be scrapped.</t>
  </si>
  <si>
    <t xml:space="preserve">How are you planning on achieving any of this? Many of the terms used are very broad making it difficult to measure progress and understand how you'll reach these outcomes. There are many additions you could make within the commitments made for example - inclusive hiring practices like anonymising applications, a variety of interview styles, clear success criteria. Creating a policy that requires promotion or recruitment into a leadership position to occur after a set amount of EDI training has been undertaken. That training should involve those with lived experiences not just 'teachers or professionals'. Have a robust system in place for people to report racism/homophobia/transphobia etc etc without fear of backlash. Always have someone in the room with lived experience of whatever issues you making decisions about e.g. disabled access on public transport or LGBTQ+ spaces. </t>
  </si>
  <si>
    <t>There 2 genders, why cannot that be addressed.</t>
  </si>
  <si>
    <t>It has not properly considered the targets, in the sense that it just lumps them all in with now sense of which are most important, based on the specifics of Stroud district or analysis of what is going well and badly.  There is essentially no diagnosis of the current situation and therefore no priority for actions.</t>
  </si>
  <si>
    <t xml:space="preserve">The only aspects required of the public sector is equality, not equity. Where has this come from? Who is driving this aspect? </t>
  </si>
  <si>
    <t>Increasing visibility of marginalised communities, and resources to enhance voice and representaton; collection and use of qualitative (as opposed to only quantitative) data to reflect the experiences of racialised and other marginalised groups.</t>
  </si>
  <si>
    <t xml:space="preserve">Accurate data collection, especially for age and sex. 
Women and girls – see data collection, and the lack of consideration of safety and safeguarding. This is probably hapless sexism rather than misoygyny.  See Invisible Women by Caroline Criado Perez.  
</t>
  </si>
  <si>
    <t>Do not try to Embed this as it will be abused by some
All form's of DEI are an uneccesary waste of money for any establishment/buisness, if buisnesses are to thrive and better themselves, effectivly expanding and in the process opening up new job opportunities, they need to hire people with merit and that have pride in the work they do</t>
  </si>
  <si>
    <t xml:space="preserve">I am staunch believer in equality for all but I am totally opposed to positive discrimination. Whatever the outcome required, the best asset for that outcome should be used/provided not a biased judgement based on some third party’s subjective opinion. 
I wonder what the cost of this exercise has been and what future costs are involved. 
Has consideration been given to the benefits that have been sacrificed to produce and enact this policy?  </t>
  </si>
  <si>
    <t xml:space="preserve">I feel strongly that the council needs to make this policy more accessible to the general public. The aims / objectives are all good, but the way in which they are described are quite meaningless without real life examples. I appreciate that this is how policy will be worded but if you are asking for public opinion it needs to be made more relatable in order to be meaningful. </t>
  </si>
  <si>
    <t>Implementing the Policy</t>
  </si>
  <si>
    <t xml:space="preserve">Organise events (SDC or with partnering local groups) that target those who feel threatened by EDIE and ensure their voices are heard; strengthen ties between groups, enhance inclusive thinking that betters community </t>
  </si>
  <si>
    <t xml:space="preserve">Protection
Visibility
</t>
  </si>
  <si>
    <t xml:space="preserve">Commitments regarding the workforce has the following: "Provide targeted development opportunities for staff from marginalised backgrounds to promote career progression".  This implies that development opportunities and career progression is going to be targeted at certain groups because they meet a certain criteria, when surely these should be based on merit only.  Why is there no mention of merit? I want the best people providing my council services who have been assessed and chosen for merit, not because they tick a certain box.
</t>
  </si>
  <si>
    <t>I have already strongly disagreed with the use of statistics to balance the workforce. It should be a goal simply to hire the BEST person for the job. It's clear from your introductory questions that you intend to strata responses by Age, Ethnicity, Religion, Gender etc. None of these should matter in an inclusive society, we are all equal. If all the best candidates for jobs end up being from a particular minority/non-minority it shouldn't matter, they should just be hired. This way we build a strong workforce to deliver the best services for our employers (tax payers).</t>
  </si>
  <si>
    <t xml:space="preserve">Being a healthy working/middle class white woman I can only say that I think you've covered everything. However, those from minority groups may have other thoughts and opinions. I hope you're finding avenues to reach those people. </t>
  </si>
  <si>
    <t>As I stated earlier. The right to disagree with DEI without being labelled far right, racist, sexist, homophobic. Which in itself is discrimination.</t>
  </si>
  <si>
    <t>See 17 above.</t>
  </si>
  <si>
    <t xml:space="preserve">Bus services </t>
  </si>
  <si>
    <t xml:space="preserve">Protection for women and girls. 
Single sex spaces in public places and services maintained and protected. </t>
  </si>
  <si>
    <t>See earlier comments about role of local employers, not local council</t>
  </si>
  <si>
    <t xml:space="preserve">DEI is a waste of time and a distraction from areas the council should be addressing.  DEI actually increases diverse problems by amplifying differences rather than bringing communities together.  As a ratepayer I would like to see the council concentrate on services that would benefit the local electorate  - especially the local economy - jobs, private enterprise, services - not on matters that the council should not be promoting. </t>
  </si>
  <si>
    <t>Redundancy of all staff involved in this.</t>
  </si>
  <si>
    <t>Life is complex and we live in a less than ideal world where compromises often have to be made.
Maybe acknowledge this and say something about how issues / difficulties / competing priorities will be handled.</t>
  </si>
  <si>
    <t xml:space="preserve">The obvious diversity and inclusion concerns are listed. I'm wondering if more can be done for the elderly - age  75- 80 - to make sure activities, events, and transport available to them. I only mention it as many at this age still have a great deal to offer and identifying ways to address this will help to avoid loneliness, keep them active, while making sure they have access to transportation. Many have families far away. </t>
  </si>
  <si>
    <t xml:space="preserve">There is clearly a gap as you are not collecting data that aligns with your public sector equality duty, which includes information about sex.
In addition, the survey doesn’t ask for an email address or even postcode. </t>
  </si>
  <si>
    <t>The whole concept of EDI needs to be re-examined especially the cost which surrounds this field.  Time and money should be used for more important issues.  I'm not against people being treated fairly but an industry has been created around EDI.  It's time for change!</t>
  </si>
  <si>
    <t>Spend the money on social services</t>
  </si>
  <si>
    <t>under "inclusion, Digital Divide" provision should be made for those who want to pay for services such as garden waste, large item collection and others  in cash or cheque</t>
  </si>
  <si>
    <t xml:space="preserve">Supporting Residents
</t>
  </si>
  <si>
    <t>DIGITAL SURVEY</t>
  </si>
  <si>
    <t>PHYSICAL SURVEY, WRITTEN FEEDBACK, FEEDBACK SESSIONS, INTERACTIVE WORKSHOPS</t>
  </si>
  <si>
    <t>ALL QUALITATIVE FEEDBACK</t>
  </si>
  <si>
    <t>Themes</t>
  </si>
  <si>
    <t>THEME COUNT</t>
  </si>
  <si>
    <t xml:space="preserve">TOTAL THEME COUNT </t>
  </si>
  <si>
    <t>TOTALS</t>
  </si>
  <si>
    <t>ID</t>
  </si>
  <si>
    <t>Do you agree with the objective of Community in the EDIEB policy?</t>
  </si>
  <si>
    <t>Do you think the key aims underpinning the Community objective are clear and understandable?</t>
  </si>
  <si>
    <t>Do you agree with the objective of Leadership and Organisation in the EDIEB policy?</t>
  </si>
  <si>
    <t>Do you think the key aims underpinning the Leadership and Organisation objective are clear and understandable?</t>
  </si>
  <si>
    <t>Do you agree with the objective of a Diverse and Engaged Workforce in the EDIEB policy?</t>
  </si>
  <si>
    <t>Do you think the key aims underpinning the Diverse and Engaged Workforce objective are clear and understandable?</t>
  </si>
  <si>
    <t>Do you have any additional comments, suggestions or proposed changes? Is there anything missing that you want to see included?</t>
  </si>
  <si>
    <t>Agree</t>
  </si>
  <si>
    <t>N/A</t>
  </si>
  <si>
    <t>Neither agree or disagree</t>
  </si>
  <si>
    <t>Disagree</t>
  </si>
  <si>
    <t>Objective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</si>
</sst>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0000%"/>
  </numFmts>
  <fonts count="15" x14ac:knownFonts="1">
    <font>
      <sz val="11"/>
      <color theme="1"/>
      <name val="Aptos Narrow"/>
      <family val="2"/>
      <scheme val="minor"/>
    </font>
    <font>
      <sz val="11"/>
      <color theme="1"/>
      <name val="Arial"/>
    </font>
    <font>
      <sz val="11"/>
      <color rgb="FF000000"/>
      <name val="Arial"/>
    </font>
    <font>
      <b/>
      <sz val="11"/>
      <color rgb="FFFFFFFF"/>
      <name val="Calibri"/>
      <family val="2"/>
    </font>
    <font>
      <sz val="11"/>
      <color rgb="FF000000"/>
      <name val="Calibri"/>
      <family val="2"/>
    </font>
    <font>
      <u/>
      <sz val="11"/>
      <color theme="10"/>
      <name val="Aptos Narrow"/>
      <family val="2"/>
      <scheme val="minor"/>
    </font>
    <font>
      <sz val="11"/>
      <name val="Arial"/>
    </font>
    <font>
      <b/>
      <sz val="11"/>
      <color theme="1"/>
      <name val="Arial"/>
    </font>
    <font>
      <sz val="11"/>
      <color rgb="FF242424"/>
      <name val="Arial"/>
    </font>
    <font>
      <sz val="11"/>
      <color rgb="FF000000"/>
      <name val="Aptos Narrow"/>
    </font>
    <font>
      <sz val="11"/>
      <color rgb="FF000000"/>
      <name val="Arial"/>
      <family val="2"/>
    </font>
    <font>
      <sz val="11"/>
      <color theme="1"/>
      <name val="Arial"/>
      <family val="2"/>
    </font>
    <font>
      <b/>
      <sz val="11"/>
      <color theme="1"/>
      <name val="Arial"/>
      <family val="2"/>
    </font>
    <font>
      <sz val="11"/>
      <color theme="1"/>
      <name val="Aptos Narrow"/>
      <family val="2"/>
      <scheme val="minor"/>
    </font>
    <font>
      <b/>
      <sz val="11"/>
      <color theme="1"/>
      <name val="Aptos Narrow"/>
      <family val="2"/>
      <scheme val="minor"/>
    </font>
  </fonts>
  <fills count="5">
    <fill>
      <patternFill patternType="none"/>
    </fill>
    <fill>
      <patternFill patternType="gray125"/>
    </fill>
    <fill>
      <patternFill patternType="solid">
        <fgColor rgb="FF5B9BD5"/>
        <bgColor rgb="FF5B9BD5"/>
      </patternFill>
    </fill>
    <fill>
      <patternFill patternType="solid">
        <fgColor rgb="FFDDEBF7"/>
        <bgColor rgb="FFDDEBF7"/>
      </patternFill>
    </fill>
    <fill>
      <patternFill patternType="solid">
        <fgColor theme="9" tint="0.59999389629810485"/>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9BC2E6"/>
      </left>
      <right/>
      <top style="thin">
        <color rgb="FF9BC2E6"/>
      </top>
      <bottom style="thin">
        <color rgb="FF9BC2E6"/>
      </bottom>
      <diagonal/>
    </border>
    <border>
      <left/>
      <right/>
      <top style="thin">
        <color rgb="FF9BC2E6"/>
      </top>
      <bottom style="thin">
        <color rgb="FF9BC2E6"/>
      </bottom>
      <diagonal/>
    </border>
    <border>
      <left/>
      <right style="thin">
        <color rgb="FF9BC2E6"/>
      </right>
      <top style="thin">
        <color rgb="FF9BC2E6"/>
      </top>
      <bottom style="thin">
        <color rgb="FF9BC2E6"/>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s>
  <cellStyleXfs count="3">
    <xf numFmtId="0" fontId="0" fillId="0" borderId="0"/>
    <xf numFmtId="0" fontId="5" fillId="0" borderId="0" applyNumberFormat="0" applyFill="0" applyBorder="0" applyAlignment="0" applyProtection="0"/>
    <xf numFmtId="9" fontId="13" fillId="0" borderId="0" applyFont="0" applyFill="0" applyBorder="0" applyAlignment="0" applyProtection="0"/>
  </cellStyleXfs>
  <cellXfs count="101">
    <xf numFmtId="0" fontId="0" fillId="0" borderId="0" xfId="0"/>
    <xf numFmtId="0" fontId="0" fillId="0" borderId="1" xfId="0" applyBorder="1"/>
    <xf numFmtId="0" fontId="0" fillId="0" borderId="1" xfId="0" applyBorder="1" applyAlignment="1">
      <alignment wrapText="1"/>
    </xf>
    <xf numFmtId="0" fontId="1" fillId="0" borderId="1" xfId="0" applyFont="1" applyBorder="1"/>
    <xf numFmtId="0" fontId="1" fillId="0" borderId="1" xfId="0" applyFont="1" applyBorder="1" applyAlignment="1">
      <alignment wrapText="1"/>
    </xf>
    <xf numFmtId="0" fontId="2" fillId="0" borderId="1" xfId="0" applyFont="1" applyBorder="1" applyAlignment="1">
      <alignment wrapText="1"/>
    </xf>
    <xf numFmtId="0" fontId="1" fillId="0" borderId="2" xfId="0" applyFont="1" applyBorder="1"/>
    <xf numFmtId="0" fontId="0" fillId="0" borderId="2" xfId="0" applyBorder="1" applyAlignment="1">
      <alignment wrapText="1"/>
    </xf>
    <xf numFmtId="0" fontId="0" fillId="0" borderId="2" xfId="0" applyBorder="1"/>
    <xf numFmtId="0" fontId="1" fillId="0" borderId="1" xfId="0" applyFont="1" applyBorder="1" applyAlignment="1">
      <alignment vertical="top"/>
    </xf>
    <xf numFmtId="0" fontId="1" fillId="0" borderId="1" xfId="0" applyFont="1" applyBorder="1" applyAlignment="1">
      <alignment vertical="top" wrapText="1"/>
    </xf>
    <xf numFmtId="0" fontId="3" fillId="2" borderId="3" xfId="0" applyFont="1" applyFill="1" applyBorder="1"/>
    <xf numFmtId="0" fontId="3" fillId="2" borderId="4" xfId="0" applyFont="1" applyFill="1" applyBorder="1" applyAlignment="1">
      <alignment wrapText="1"/>
    </xf>
    <xf numFmtId="0" fontId="3" fillId="2" borderId="5" xfId="0" applyFont="1" applyFill="1" applyBorder="1" applyAlignment="1">
      <alignment wrapText="1"/>
    </xf>
    <xf numFmtId="0" fontId="4" fillId="3" borderId="3" xfId="0" applyFont="1" applyFill="1" applyBorder="1"/>
    <xf numFmtId="0" fontId="4" fillId="3" borderId="4" xfId="0" applyFont="1" applyFill="1" applyBorder="1" applyAlignment="1">
      <alignment wrapText="1"/>
    </xf>
    <xf numFmtId="0" fontId="4" fillId="3" borderId="5" xfId="0" applyFont="1" applyFill="1" applyBorder="1" applyAlignment="1">
      <alignment wrapText="1"/>
    </xf>
    <xf numFmtId="0" fontId="4" fillId="0" borderId="3" xfId="0" applyFont="1" applyBorder="1"/>
    <xf numFmtId="0" fontId="4" fillId="0" borderId="4" xfId="0" applyFont="1" applyBorder="1" applyAlignment="1">
      <alignment wrapText="1"/>
    </xf>
    <xf numFmtId="0" fontId="4" fillId="0" borderId="5" xfId="0" applyFont="1" applyBorder="1" applyAlignment="1">
      <alignment wrapText="1"/>
    </xf>
    <xf numFmtId="0" fontId="6" fillId="0" borderId="1" xfId="1" applyFont="1" applyFill="1" applyBorder="1" applyAlignment="1">
      <alignment wrapText="1"/>
    </xf>
    <xf numFmtId="0" fontId="6" fillId="0" borderId="1" xfId="0" applyFont="1" applyBorder="1" applyAlignment="1">
      <alignment wrapText="1"/>
    </xf>
    <xf numFmtId="0" fontId="6" fillId="0" borderId="1" xfId="1" applyFont="1" applyFill="1" applyBorder="1" applyAlignment="1">
      <alignment vertical="center" wrapText="1"/>
    </xf>
    <xf numFmtId="0" fontId="6" fillId="0" borderId="1" xfId="0" applyFont="1" applyBorder="1" applyAlignment="1">
      <alignment vertical="center" wrapText="1"/>
    </xf>
    <xf numFmtId="0" fontId="7" fillId="0" borderId="1" xfId="0" applyFont="1" applyBorder="1"/>
    <xf numFmtId="0" fontId="1" fillId="0" borderId="0" xfId="0" applyFont="1"/>
    <xf numFmtId="0" fontId="1" fillId="0" borderId="8" xfId="0" applyFont="1" applyBorder="1"/>
    <xf numFmtId="0" fontId="1" fillId="0" borderId="8" xfId="0" applyFont="1" applyBorder="1" applyAlignment="1">
      <alignment wrapText="1"/>
    </xf>
    <xf numFmtId="0" fontId="1" fillId="0" borderId="2" xfId="0" applyFont="1" applyBorder="1" applyAlignment="1">
      <alignment wrapText="1"/>
    </xf>
    <xf numFmtId="0" fontId="2" fillId="0" borderId="6" xfId="0" applyFont="1" applyBorder="1" applyAlignment="1">
      <alignment wrapText="1"/>
    </xf>
    <xf numFmtId="0" fontId="1" fillId="0" borderId="6" xfId="0" applyFont="1" applyBorder="1" applyAlignment="1">
      <alignment wrapText="1"/>
    </xf>
    <xf numFmtId="0" fontId="1" fillId="0" borderId="6" xfId="0" applyFont="1" applyBorder="1"/>
    <xf numFmtId="0" fontId="1" fillId="0" borderId="10" xfId="0" applyFont="1" applyBorder="1" applyAlignment="1">
      <alignment wrapText="1"/>
    </xf>
    <xf numFmtId="0" fontId="1" fillId="0" borderId="11" xfId="0" applyFont="1" applyBorder="1" applyAlignment="1">
      <alignment wrapText="1"/>
    </xf>
    <xf numFmtId="0" fontId="2" fillId="0" borderId="0" xfId="0" applyFont="1" applyAlignment="1">
      <alignment wrapText="1"/>
    </xf>
    <xf numFmtId="0" fontId="2" fillId="0" borderId="7" xfId="0" applyFont="1" applyBorder="1" applyAlignment="1">
      <alignment wrapText="1"/>
    </xf>
    <xf numFmtId="0" fontId="2" fillId="0" borderId="2" xfId="0" applyFont="1" applyBorder="1" applyAlignment="1">
      <alignment wrapText="1"/>
    </xf>
    <xf numFmtId="0" fontId="1" fillId="0" borderId="7" xfId="0" applyFont="1" applyBorder="1"/>
    <xf numFmtId="0" fontId="2" fillId="0" borderId="1" xfId="0" applyFont="1" applyBorder="1"/>
    <xf numFmtId="0" fontId="2" fillId="0" borderId="12" xfId="0" applyFont="1" applyBorder="1" applyAlignment="1">
      <alignment wrapText="1"/>
    </xf>
    <xf numFmtId="0" fontId="2" fillId="0" borderId="12" xfId="0" applyFont="1" applyBorder="1"/>
    <xf numFmtId="0" fontId="9" fillId="0" borderId="12" xfId="0" applyFont="1" applyBorder="1"/>
    <xf numFmtId="0" fontId="2" fillId="0" borderId="6" xfId="0" applyFont="1" applyBorder="1"/>
    <xf numFmtId="0" fontId="10" fillId="0" borderId="12" xfId="0" applyFont="1" applyBorder="1"/>
    <xf numFmtId="0" fontId="11" fillId="0" borderId="12" xfId="0" applyFont="1" applyBorder="1"/>
    <xf numFmtId="0" fontId="10" fillId="0" borderId="12" xfId="0" applyFont="1" applyBorder="1" applyAlignment="1">
      <alignment wrapText="1"/>
    </xf>
    <xf numFmtId="0" fontId="10" fillId="0" borderId="1" xfId="0" applyFont="1" applyBorder="1" applyAlignment="1">
      <alignment wrapText="1"/>
    </xf>
    <xf numFmtId="0" fontId="11" fillId="0" borderId="12" xfId="0" applyFont="1" applyBorder="1" applyAlignment="1">
      <alignment wrapText="1"/>
    </xf>
    <xf numFmtId="0" fontId="11" fillId="0" borderId="1" xfId="0" applyFont="1" applyBorder="1"/>
    <xf numFmtId="0" fontId="1" fillId="0" borderId="12" xfId="0" applyFont="1" applyBorder="1"/>
    <xf numFmtId="0" fontId="12" fillId="0" borderId="12" xfId="0" applyFont="1" applyBorder="1" applyAlignment="1">
      <alignment horizontal="center" wrapText="1"/>
    </xf>
    <xf numFmtId="0" fontId="1" fillId="0" borderId="12" xfId="0" applyFont="1" applyBorder="1" applyAlignment="1">
      <alignment wrapText="1"/>
    </xf>
    <xf numFmtId="0" fontId="12" fillId="0" borderId="0" xfId="0" applyFont="1" applyAlignment="1">
      <alignment horizontal="center" wrapText="1"/>
    </xf>
    <xf numFmtId="0" fontId="12" fillId="0" borderId="0" xfId="0" applyFont="1"/>
    <xf numFmtId="0" fontId="12" fillId="0" borderId="12" xfId="0" applyFont="1" applyBorder="1"/>
    <xf numFmtId="0" fontId="7" fillId="0" borderId="0" xfId="0" applyFont="1" applyAlignment="1">
      <alignment horizontal="center" wrapText="1"/>
    </xf>
    <xf numFmtId="0" fontId="1" fillId="0" borderId="0" xfId="0" applyFont="1" applyAlignment="1">
      <alignment wrapText="1"/>
    </xf>
    <xf numFmtId="0" fontId="12" fillId="0" borderId="2" xfId="0" applyFont="1" applyBorder="1"/>
    <xf numFmtId="0" fontId="12" fillId="0" borderId="10" xfId="0" applyFont="1" applyBorder="1"/>
    <xf numFmtId="0" fontId="12" fillId="0" borderId="1" xfId="0" applyFont="1" applyBorder="1"/>
    <xf numFmtId="10" fontId="1" fillId="0" borderId="12" xfId="2" applyNumberFormat="1" applyFont="1" applyBorder="1"/>
    <xf numFmtId="10" fontId="1" fillId="0" borderId="12" xfId="2" applyNumberFormat="1" applyFont="1" applyBorder="1" applyAlignment="1">
      <alignment wrapText="1"/>
    </xf>
    <xf numFmtId="10" fontId="1" fillId="0" borderId="12" xfId="0" applyNumberFormat="1" applyFont="1" applyBorder="1" applyAlignment="1">
      <alignment wrapText="1"/>
    </xf>
    <xf numFmtId="10" fontId="1" fillId="0" borderId="0" xfId="2" applyNumberFormat="1" applyFont="1"/>
    <xf numFmtId="164" fontId="1" fillId="0" borderId="0" xfId="0" applyNumberFormat="1" applyFont="1"/>
    <xf numFmtId="0" fontId="11" fillId="0" borderId="6" xfId="0" applyFont="1" applyBorder="1" applyAlignment="1">
      <alignment wrapText="1"/>
    </xf>
    <xf numFmtId="0" fontId="10" fillId="0" borderId="1" xfId="0" applyFont="1" applyBorder="1"/>
    <xf numFmtId="0" fontId="2" fillId="0" borderId="12" xfId="0" applyFont="1" applyBorder="1" applyAlignment="1"/>
    <xf numFmtId="0" fontId="2" fillId="0" borderId="1" xfId="0" applyFont="1" applyBorder="1" applyAlignment="1"/>
    <xf numFmtId="0" fontId="2" fillId="0" borderId="13" xfId="0" applyFont="1" applyBorder="1" applyAlignment="1"/>
    <xf numFmtId="0" fontId="14" fillId="0" borderId="1" xfId="0" applyFont="1" applyBorder="1"/>
    <xf numFmtId="10" fontId="2" fillId="0" borderId="13" xfId="0" applyNumberFormat="1" applyFont="1" applyBorder="1" applyAlignment="1"/>
    <xf numFmtId="0" fontId="11" fillId="0" borderId="2" xfId="0" applyFont="1" applyBorder="1" applyAlignment="1">
      <alignment wrapText="1"/>
    </xf>
    <xf numFmtId="0" fontId="2" fillId="0" borderId="14" xfId="0" applyFont="1" applyBorder="1" applyAlignment="1"/>
    <xf numFmtId="0" fontId="2" fillId="0" borderId="17" xfId="0" applyFont="1" applyBorder="1" applyAlignment="1"/>
    <xf numFmtId="0" fontId="2" fillId="0" borderId="2" xfId="0" applyFont="1" applyBorder="1" applyAlignment="1"/>
    <xf numFmtId="10" fontId="2" fillId="0" borderId="17" xfId="0" applyNumberFormat="1" applyFont="1" applyBorder="1" applyAlignment="1"/>
    <xf numFmtId="10" fontId="0" fillId="0" borderId="1" xfId="0" applyNumberFormat="1" applyBorder="1"/>
    <xf numFmtId="0" fontId="7" fillId="0" borderId="1" xfId="0" applyFont="1" applyBorder="1" applyAlignment="1">
      <alignment wrapText="1"/>
    </xf>
    <xf numFmtId="0" fontId="7" fillId="0" borderId="8" xfId="0" applyFont="1" applyBorder="1" applyAlignment="1">
      <alignment wrapText="1"/>
    </xf>
    <xf numFmtId="0" fontId="7" fillId="0" borderId="12" xfId="0" applyFont="1" applyBorder="1" applyAlignment="1">
      <alignment horizontal="center" wrapText="1"/>
    </xf>
    <xf numFmtId="0" fontId="12" fillId="0" borderId="12" xfId="0" applyFont="1" applyBorder="1" applyAlignment="1">
      <alignment horizontal="center" wrapText="1"/>
    </xf>
    <xf numFmtId="0" fontId="7" fillId="0" borderId="13" xfId="0" applyFont="1" applyBorder="1" applyAlignment="1">
      <alignment horizontal="center" wrapText="1"/>
    </xf>
    <xf numFmtId="0" fontId="1" fillId="4" borderId="15" xfId="0" applyFont="1" applyFill="1" applyBorder="1" applyAlignment="1">
      <alignment horizontal="center"/>
    </xf>
    <xf numFmtId="0" fontId="1" fillId="4" borderId="16" xfId="0" applyFont="1" applyFill="1" applyBorder="1" applyAlignment="1">
      <alignment horizontal="center"/>
    </xf>
    <xf numFmtId="0" fontId="1" fillId="4" borderId="11" xfId="0" applyFont="1" applyFill="1" applyBorder="1" applyAlignment="1">
      <alignment horizontal="center"/>
    </xf>
    <xf numFmtId="0" fontId="1" fillId="4" borderId="6" xfId="0" applyFont="1" applyFill="1" applyBorder="1" applyAlignment="1">
      <alignment horizontal="center" wrapText="1"/>
    </xf>
    <xf numFmtId="0" fontId="1" fillId="4" borderId="9" xfId="0" applyFont="1" applyFill="1" applyBorder="1" applyAlignment="1">
      <alignment horizontal="center" wrapText="1"/>
    </xf>
    <xf numFmtId="0" fontId="1" fillId="4" borderId="7" xfId="0" applyFont="1" applyFill="1" applyBorder="1" applyAlignment="1">
      <alignment horizontal="center" wrapText="1"/>
    </xf>
    <xf numFmtId="0" fontId="8" fillId="4" borderId="6" xfId="0" applyFont="1" applyFill="1" applyBorder="1" applyAlignment="1">
      <alignment horizontal="center" wrapText="1"/>
    </xf>
    <xf numFmtId="0" fontId="8" fillId="4" borderId="9" xfId="0" applyFont="1" applyFill="1" applyBorder="1" applyAlignment="1">
      <alignment horizontal="center" wrapText="1"/>
    </xf>
    <xf numFmtId="0" fontId="8" fillId="4" borderId="7" xfId="0" applyFont="1" applyFill="1" applyBorder="1" applyAlignment="1">
      <alignment horizontal="center" wrapText="1"/>
    </xf>
    <xf numFmtId="0" fontId="1" fillId="4" borderId="15" xfId="0" applyFont="1" applyFill="1" applyBorder="1" applyAlignment="1">
      <alignment horizontal="center" wrapText="1"/>
    </xf>
    <xf numFmtId="0" fontId="1" fillId="4" borderId="16" xfId="0" applyFont="1" applyFill="1" applyBorder="1" applyAlignment="1">
      <alignment horizontal="center" wrapText="1"/>
    </xf>
    <xf numFmtId="0" fontId="7" fillId="0" borderId="1" xfId="0" applyFont="1" applyBorder="1" applyAlignment="1">
      <alignment horizontal="center" wrapText="1"/>
    </xf>
    <xf numFmtId="0" fontId="7" fillId="0" borderId="6" xfId="0" applyFont="1" applyBorder="1" applyAlignment="1">
      <alignment horizontal="center"/>
    </xf>
    <xf numFmtId="0" fontId="7" fillId="0" borderId="9" xfId="0" applyFont="1" applyBorder="1" applyAlignment="1">
      <alignment horizontal="center"/>
    </xf>
    <xf numFmtId="0" fontId="7" fillId="0" borderId="11" xfId="0" applyFont="1" applyBorder="1" applyAlignment="1">
      <alignment horizontal="center"/>
    </xf>
    <xf numFmtId="0" fontId="7" fillId="0" borderId="15" xfId="0" applyFont="1" applyBorder="1" applyAlignment="1">
      <alignment horizontal="center"/>
    </xf>
    <xf numFmtId="0" fontId="7" fillId="0" borderId="6" xfId="0" applyFont="1" applyBorder="1" applyAlignment="1">
      <alignment horizontal="center" wrapText="1"/>
    </xf>
    <xf numFmtId="0" fontId="7" fillId="0" borderId="11" xfId="0" applyFont="1" applyBorder="1" applyAlignment="1">
      <alignment wrapText="1"/>
    </xf>
  </cellXfs>
  <cellStyles count="3">
    <cellStyle name="Hyperlink" xfId="1" builtinId="8"/>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yourcircle.org.uk/Services/11686" TargetMode="External"/><Relationship Id="rId21" Type="http://schemas.openxmlformats.org/officeDocument/2006/relationships/hyperlink" Target="https://www.yourcircle.org.uk/Services/13544" TargetMode="External"/><Relationship Id="rId42" Type="http://schemas.openxmlformats.org/officeDocument/2006/relationships/hyperlink" Target="https://www.yourcircle.org.uk/Services/12368" TargetMode="External"/><Relationship Id="rId47" Type="http://schemas.openxmlformats.org/officeDocument/2006/relationships/hyperlink" Target="https://www.yourcircle.org.uk/Services/13192" TargetMode="External"/><Relationship Id="rId63" Type="http://schemas.openxmlformats.org/officeDocument/2006/relationships/hyperlink" Target="http://www.cvtn.org.uk/favicon.ico" TargetMode="External"/><Relationship Id="rId68" Type="http://schemas.openxmlformats.org/officeDocument/2006/relationships/hyperlink" Target="https://allsortsglos.org.uk/" TargetMode="External"/><Relationship Id="rId16" Type="http://schemas.openxmlformats.org/officeDocument/2006/relationships/hyperlink" Target="https://www.yourcircle.org.uk/Services/12333" TargetMode="External"/><Relationship Id="rId11" Type="http://schemas.openxmlformats.org/officeDocument/2006/relationships/hyperlink" Target="https://www.yourcircle.org.uk/Services/12621" TargetMode="External"/><Relationship Id="rId24" Type="http://schemas.openxmlformats.org/officeDocument/2006/relationships/hyperlink" Target="https://www.yourcircle.org.uk/Services/13043" TargetMode="External"/><Relationship Id="rId32" Type="http://schemas.openxmlformats.org/officeDocument/2006/relationships/hyperlink" Target="https://www.yourcircle.org.uk/Services/11826" TargetMode="External"/><Relationship Id="rId37" Type="http://schemas.openxmlformats.org/officeDocument/2006/relationships/hyperlink" Target="https://www.yourcircle.org.uk/Services/13047" TargetMode="External"/><Relationship Id="rId40" Type="http://schemas.openxmlformats.org/officeDocument/2006/relationships/hyperlink" Target="https://www.yourcircle.org.uk/Services/14347" TargetMode="External"/><Relationship Id="rId45" Type="http://schemas.openxmlformats.org/officeDocument/2006/relationships/hyperlink" Target="https://www.yourcircle.org.uk/Services/13202" TargetMode="External"/><Relationship Id="rId53" Type="http://schemas.openxmlformats.org/officeDocument/2006/relationships/hyperlink" Target="https://www.yourcircle.org.uk/Services/12479" TargetMode="External"/><Relationship Id="rId58" Type="http://schemas.openxmlformats.org/officeDocument/2006/relationships/hyperlink" Target="https://www.yourcircle.org.uk/Services/10317" TargetMode="External"/><Relationship Id="rId66" Type="http://schemas.openxmlformats.org/officeDocument/2006/relationships/hyperlink" Target="https://www.stroudagainstracism.co.uk/about" TargetMode="External"/><Relationship Id="rId74" Type="http://schemas.openxmlformats.org/officeDocument/2006/relationships/hyperlink" Target="https://www.grcc.org.uk/" TargetMode="External"/><Relationship Id="rId79" Type="http://schemas.openxmlformats.org/officeDocument/2006/relationships/hyperlink" Target="https://www.yourcircle.org.uk/Services/10787" TargetMode="External"/><Relationship Id="rId5" Type="http://schemas.openxmlformats.org/officeDocument/2006/relationships/hyperlink" Target="https://www.yourcircle.org.uk/Services/10903" TargetMode="External"/><Relationship Id="rId61" Type="http://schemas.openxmlformats.org/officeDocument/2006/relationships/hyperlink" Target="https://www.yourcircle.org.uk/Services/10550" TargetMode="External"/><Relationship Id="rId19" Type="http://schemas.openxmlformats.org/officeDocument/2006/relationships/hyperlink" Target="https://www.yourcircle.org.uk/Services/13218" TargetMode="External"/><Relationship Id="rId14" Type="http://schemas.openxmlformats.org/officeDocument/2006/relationships/hyperlink" Target="https://www.yourcircle.org.uk/Services/11692" TargetMode="External"/><Relationship Id="rId22" Type="http://schemas.openxmlformats.org/officeDocument/2006/relationships/hyperlink" Target="https://www.yourcircle.org.uk/Services/10713" TargetMode="External"/><Relationship Id="rId27" Type="http://schemas.openxmlformats.org/officeDocument/2006/relationships/hyperlink" Target="https://www.yourcircle.org.uk/Services/12055" TargetMode="External"/><Relationship Id="rId30" Type="http://schemas.openxmlformats.org/officeDocument/2006/relationships/hyperlink" Target="https://www.yourcircle.org.uk/Services/13751" TargetMode="External"/><Relationship Id="rId35" Type="http://schemas.openxmlformats.org/officeDocument/2006/relationships/hyperlink" Target="https://www.yourcircle.org.uk/Services/12293" TargetMode="External"/><Relationship Id="rId43" Type="http://schemas.openxmlformats.org/officeDocument/2006/relationships/hyperlink" Target="https://www.yourcircle.org.uk/Services/10964" TargetMode="External"/><Relationship Id="rId48" Type="http://schemas.openxmlformats.org/officeDocument/2006/relationships/hyperlink" Target="https://www.yourcircle.org.uk/Services/12319" TargetMode="External"/><Relationship Id="rId56" Type="http://schemas.openxmlformats.org/officeDocument/2006/relationships/hyperlink" Target="https://www.yourcircle.org.uk/Services/13222" TargetMode="External"/><Relationship Id="rId64" Type="http://schemas.openxmlformats.org/officeDocument/2006/relationships/hyperlink" Target="https://www.sightlosscouncils.org.uk/meet-the-councils/gloucestershire/" TargetMode="External"/><Relationship Id="rId69" Type="http://schemas.openxmlformats.org/officeDocument/2006/relationships/hyperlink" Target="https://www.ghc.nhs.uk/our-teams-and-services/cldt/" TargetMode="External"/><Relationship Id="rId77" Type="http://schemas.openxmlformats.org/officeDocument/2006/relationships/hyperlink" Target="https://www.yourcircle.org.uk/Services/10937" TargetMode="External"/><Relationship Id="rId8" Type="http://schemas.openxmlformats.org/officeDocument/2006/relationships/hyperlink" Target="https://www.yourcircle.org.uk/Services/14509" TargetMode="External"/><Relationship Id="rId51" Type="http://schemas.openxmlformats.org/officeDocument/2006/relationships/hyperlink" Target="https://www.yourcircle.org.uk/Services/11159" TargetMode="External"/><Relationship Id="rId72" Type="http://schemas.openxmlformats.org/officeDocument/2006/relationships/hyperlink" Target="https://www.stroudmotherhood.com/resources" TargetMode="External"/><Relationship Id="rId3" Type="http://schemas.openxmlformats.org/officeDocument/2006/relationships/hyperlink" Target="https://www.yourcircle.org.uk/Services/10839" TargetMode="External"/><Relationship Id="rId12" Type="http://schemas.openxmlformats.org/officeDocument/2006/relationships/hyperlink" Target="https://www.yourcircle.org.uk/Services/10963" TargetMode="External"/><Relationship Id="rId17" Type="http://schemas.openxmlformats.org/officeDocument/2006/relationships/hyperlink" Target="https://www.yourcircle.org.uk/Services/13459" TargetMode="External"/><Relationship Id="rId25" Type="http://schemas.openxmlformats.org/officeDocument/2006/relationships/hyperlink" Target="https://www.yourcircle.org.uk/Services/11621" TargetMode="External"/><Relationship Id="rId33" Type="http://schemas.openxmlformats.org/officeDocument/2006/relationships/hyperlink" Target="https://www.yourcircle.org.uk/Services/12743" TargetMode="External"/><Relationship Id="rId38" Type="http://schemas.openxmlformats.org/officeDocument/2006/relationships/hyperlink" Target="https://www.yourcircle.org.uk/Services/12760" TargetMode="External"/><Relationship Id="rId46" Type="http://schemas.openxmlformats.org/officeDocument/2006/relationships/hyperlink" Target="https://www.yourcircle.org.uk/Services/14122" TargetMode="External"/><Relationship Id="rId59" Type="http://schemas.openxmlformats.org/officeDocument/2006/relationships/hyperlink" Target="https://www.yourcircle.org.uk/Services/10606" TargetMode="External"/><Relationship Id="rId67" Type="http://schemas.openxmlformats.org/officeDocument/2006/relationships/hyperlink" Target="https://www.bewellglos.org.uk/about/" TargetMode="External"/><Relationship Id="rId20" Type="http://schemas.openxmlformats.org/officeDocument/2006/relationships/hyperlink" Target="https://www.yourcircle.org.uk/Services/11570" TargetMode="External"/><Relationship Id="rId41" Type="http://schemas.openxmlformats.org/officeDocument/2006/relationships/hyperlink" Target="https://www.yourcircle.org.uk/Services/11077" TargetMode="External"/><Relationship Id="rId54" Type="http://schemas.openxmlformats.org/officeDocument/2006/relationships/hyperlink" Target="https://www.yourcircle.org.uk/Services/10369" TargetMode="External"/><Relationship Id="rId62" Type="http://schemas.openxmlformats.org/officeDocument/2006/relationships/hyperlink" Target="https://www.inclusiongloucestershire.co.uk/home/" TargetMode="External"/><Relationship Id="rId70" Type="http://schemas.openxmlformats.org/officeDocument/2006/relationships/hyperlink" Target="https://www.gloscats.org.uk/" TargetMode="External"/><Relationship Id="rId75" Type="http://schemas.openxmlformats.org/officeDocument/2006/relationships/hyperlink" Target="https://www.garas.org.uk/" TargetMode="External"/><Relationship Id="rId1" Type="http://schemas.openxmlformats.org/officeDocument/2006/relationships/hyperlink" Target="https://www.yourcircle.org.uk/Services/10648" TargetMode="External"/><Relationship Id="rId6" Type="http://schemas.openxmlformats.org/officeDocument/2006/relationships/hyperlink" Target="https://www.yourcircle.org.uk/Services/13047" TargetMode="External"/><Relationship Id="rId15" Type="http://schemas.openxmlformats.org/officeDocument/2006/relationships/hyperlink" Target="https://www.yourcircle.org.uk/Services/12751" TargetMode="External"/><Relationship Id="rId23" Type="http://schemas.openxmlformats.org/officeDocument/2006/relationships/hyperlink" Target="https://www.yourcircle.org.uk/Services/12250" TargetMode="External"/><Relationship Id="rId28" Type="http://schemas.openxmlformats.org/officeDocument/2006/relationships/hyperlink" Target="https://www.yourcircle.org.uk/Services/12081" TargetMode="External"/><Relationship Id="rId36" Type="http://schemas.openxmlformats.org/officeDocument/2006/relationships/hyperlink" Target="https://www.yourcircle.org.uk/Services/11131" TargetMode="External"/><Relationship Id="rId49" Type="http://schemas.openxmlformats.org/officeDocument/2006/relationships/hyperlink" Target="https://www.yourcircle.org.uk/Services/12796" TargetMode="External"/><Relationship Id="rId57" Type="http://schemas.openxmlformats.org/officeDocument/2006/relationships/hyperlink" Target="https://www.yourcircle.org.uk/Services/14090" TargetMode="External"/><Relationship Id="rId10" Type="http://schemas.openxmlformats.org/officeDocument/2006/relationships/hyperlink" Target="https://www.yourcircle.org.uk/Services/11886" TargetMode="External"/><Relationship Id="rId31" Type="http://schemas.openxmlformats.org/officeDocument/2006/relationships/hyperlink" Target="https://www.yourcircle.org.uk/Services/12248" TargetMode="External"/><Relationship Id="rId44" Type="http://schemas.openxmlformats.org/officeDocument/2006/relationships/hyperlink" Target="https://www.yourcircle.org.uk/Services/11331" TargetMode="External"/><Relationship Id="rId52" Type="http://schemas.openxmlformats.org/officeDocument/2006/relationships/hyperlink" Target="https://www.yourcircle.org.uk/Services/12021" TargetMode="External"/><Relationship Id="rId60" Type="http://schemas.openxmlformats.org/officeDocument/2006/relationships/hyperlink" Target="https://www.yourcircle.org.uk/Services/11137" TargetMode="External"/><Relationship Id="rId65" Type="http://schemas.openxmlformats.org/officeDocument/2006/relationships/hyperlink" Target="https://www.p3charity.org/services/gloucestershire-accommodation-community-based-support" TargetMode="External"/><Relationship Id="rId73" Type="http://schemas.openxmlformats.org/officeDocument/2006/relationships/hyperlink" Target="https://www.grcc.org.uk/what-we-do/community-autism-support-advice-casa" TargetMode="External"/><Relationship Id="rId78" Type="http://schemas.openxmlformats.org/officeDocument/2006/relationships/hyperlink" Target="mailto:admin@gcwg.org.uk" TargetMode="External"/><Relationship Id="rId4" Type="http://schemas.openxmlformats.org/officeDocument/2006/relationships/hyperlink" Target="https://www.yourcircle.org.uk/Services/14167" TargetMode="External"/><Relationship Id="rId9" Type="http://schemas.openxmlformats.org/officeDocument/2006/relationships/hyperlink" Target="https://www.yourcircle.org.uk/Services/12247" TargetMode="External"/><Relationship Id="rId13" Type="http://schemas.openxmlformats.org/officeDocument/2006/relationships/hyperlink" Target="https://www.yourcircle.org.uk/Services/13035" TargetMode="External"/><Relationship Id="rId18" Type="http://schemas.openxmlformats.org/officeDocument/2006/relationships/hyperlink" Target="https://www.yourcircle.org.uk/Services/12679" TargetMode="External"/><Relationship Id="rId39" Type="http://schemas.openxmlformats.org/officeDocument/2006/relationships/hyperlink" Target="https://www.yourcircle.org.uk/Services/10494" TargetMode="External"/><Relationship Id="rId34" Type="http://schemas.openxmlformats.org/officeDocument/2006/relationships/hyperlink" Target="https://www.yourcircle.org.uk/Services/12304" TargetMode="External"/><Relationship Id="rId50" Type="http://schemas.openxmlformats.org/officeDocument/2006/relationships/hyperlink" Target="https://www.yourcircle.org.uk/Services/13430" TargetMode="External"/><Relationship Id="rId55" Type="http://schemas.openxmlformats.org/officeDocument/2006/relationships/hyperlink" Target="https://www.yourcircle.org.uk/Services/13123" TargetMode="External"/><Relationship Id="rId76" Type="http://schemas.openxmlformats.org/officeDocument/2006/relationships/hyperlink" Target="https://www.julianhouse.org.uk/" TargetMode="External"/><Relationship Id="rId7" Type="http://schemas.openxmlformats.org/officeDocument/2006/relationships/hyperlink" Target="https://www.yourcircle.org.uk/Services/12518" TargetMode="External"/><Relationship Id="rId71" Type="http://schemas.openxmlformats.org/officeDocument/2006/relationships/hyperlink" Target="https://www.transunite.co.uk/group/trans-gloucester/" TargetMode="External"/><Relationship Id="rId2" Type="http://schemas.openxmlformats.org/officeDocument/2006/relationships/hyperlink" Target="https://www.yourcircle.org.uk/Services/10520" TargetMode="External"/><Relationship Id="rId29" Type="http://schemas.openxmlformats.org/officeDocument/2006/relationships/hyperlink" Target="https://www.yourcircle.org.uk/Services/128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E6BCB-19D0-415B-B5BF-0CAB78326D4F}">
  <dimension ref="A1:B114"/>
  <sheetViews>
    <sheetView workbookViewId="0">
      <selection activeCell="E110" sqref="E110"/>
    </sheetView>
  </sheetViews>
  <sheetFormatPr defaultColWidth="9.140625" defaultRowHeight="14.25" x14ac:dyDescent="0.2"/>
  <cols>
    <col min="1" max="1" width="69.5703125" style="25" customWidth="1"/>
    <col min="2" max="2" width="34.85546875" style="25" bestFit="1" customWidth="1"/>
    <col min="3" max="16384" width="9.140625" style="25"/>
  </cols>
  <sheetData>
    <row r="1" spans="1:2" ht="15" x14ac:dyDescent="0.25">
      <c r="A1" s="24" t="s">
        <v>0</v>
      </c>
      <c r="B1" s="24" t="s">
        <v>1</v>
      </c>
    </row>
    <row r="2" spans="1:2" x14ac:dyDescent="0.2">
      <c r="A2" s="3" t="s">
        <v>2</v>
      </c>
      <c r="B2" s="3" t="s">
        <v>3</v>
      </c>
    </row>
    <row r="3" spans="1:2" x14ac:dyDescent="0.2">
      <c r="A3" s="3" t="s">
        <v>4</v>
      </c>
      <c r="B3" s="3" t="s">
        <v>3</v>
      </c>
    </row>
    <row r="4" spans="1:2" x14ac:dyDescent="0.2">
      <c r="A4" s="3" t="s">
        <v>5</v>
      </c>
      <c r="B4" s="3" t="s">
        <v>3</v>
      </c>
    </row>
    <row r="5" spans="1:2" x14ac:dyDescent="0.2">
      <c r="A5" s="3" t="s">
        <v>6</v>
      </c>
      <c r="B5" s="3" t="s">
        <v>7</v>
      </c>
    </row>
    <row r="6" spans="1:2" x14ac:dyDescent="0.2">
      <c r="A6" s="3" t="s">
        <v>8</v>
      </c>
      <c r="B6" s="3" t="s">
        <v>7</v>
      </c>
    </row>
    <row r="7" spans="1:2" x14ac:dyDescent="0.2">
      <c r="A7" s="3" t="s">
        <v>9</v>
      </c>
      <c r="B7" s="3" t="s">
        <v>7</v>
      </c>
    </row>
    <row r="8" spans="1:2" x14ac:dyDescent="0.2">
      <c r="A8" s="3" t="s">
        <v>10</v>
      </c>
      <c r="B8" s="3" t="s">
        <v>7</v>
      </c>
    </row>
    <row r="9" spans="1:2" x14ac:dyDescent="0.2">
      <c r="A9" s="3" t="s">
        <v>11</v>
      </c>
      <c r="B9" s="3" t="s">
        <v>7</v>
      </c>
    </row>
    <row r="10" spans="1:2" x14ac:dyDescent="0.2">
      <c r="A10" s="3" t="s">
        <v>12</v>
      </c>
      <c r="B10" s="3" t="s">
        <v>7</v>
      </c>
    </row>
    <row r="11" spans="1:2" x14ac:dyDescent="0.2">
      <c r="A11" s="3" t="s">
        <v>13</v>
      </c>
      <c r="B11" s="3" t="s">
        <v>7</v>
      </c>
    </row>
    <row r="12" spans="1:2" x14ac:dyDescent="0.2">
      <c r="A12" s="4" t="s">
        <v>14</v>
      </c>
      <c r="B12" s="3" t="s">
        <v>7</v>
      </c>
    </row>
    <row r="13" spans="1:2" ht="15.75" customHeight="1" x14ac:dyDescent="0.2">
      <c r="A13" s="4" t="s">
        <v>15</v>
      </c>
      <c r="B13" s="3" t="s">
        <v>3</v>
      </c>
    </row>
    <row r="14" spans="1:2" x14ac:dyDescent="0.2">
      <c r="A14" s="3" t="s">
        <v>16</v>
      </c>
      <c r="B14" s="3" t="s">
        <v>3</v>
      </c>
    </row>
    <row r="15" spans="1:2" x14ac:dyDescent="0.2">
      <c r="A15" s="3" t="s">
        <v>17</v>
      </c>
      <c r="B15" s="3" t="s">
        <v>3</v>
      </c>
    </row>
    <row r="16" spans="1:2" x14ac:dyDescent="0.2">
      <c r="A16" s="3" t="s">
        <v>18</v>
      </c>
      <c r="B16" s="3" t="s">
        <v>3</v>
      </c>
    </row>
    <row r="17" spans="1:2" x14ac:dyDescent="0.2">
      <c r="A17" s="3" t="s">
        <v>19</v>
      </c>
      <c r="B17" s="3" t="s">
        <v>3</v>
      </c>
    </row>
    <row r="18" spans="1:2" x14ac:dyDescent="0.2">
      <c r="A18" s="3" t="s">
        <v>20</v>
      </c>
      <c r="B18" s="3" t="s">
        <v>3</v>
      </c>
    </row>
    <row r="19" spans="1:2" x14ac:dyDescent="0.2">
      <c r="A19" s="3"/>
      <c r="B19" s="3" t="s">
        <v>3</v>
      </c>
    </row>
    <row r="20" spans="1:2" x14ac:dyDescent="0.2">
      <c r="A20" s="3" t="s">
        <v>21</v>
      </c>
      <c r="B20" s="3" t="s">
        <v>3</v>
      </c>
    </row>
    <row r="21" spans="1:2" x14ac:dyDescent="0.2">
      <c r="A21" s="3" t="s">
        <v>22</v>
      </c>
      <c r="B21" s="3" t="s">
        <v>3</v>
      </c>
    </row>
    <row r="22" spans="1:2" x14ac:dyDescent="0.2">
      <c r="A22" s="3" t="s">
        <v>23</v>
      </c>
      <c r="B22" s="3" t="s">
        <v>3</v>
      </c>
    </row>
    <row r="23" spans="1:2" x14ac:dyDescent="0.2">
      <c r="A23" s="3" t="s">
        <v>24</v>
      </c>
      <c r="B23" s="3" t="s">
        <v>25</v>
      </c>
    </row>
    <row r="24" spans="1:2" x14ac:dyDescent="0.2">
      <c r="A24" s="3" t="s">
        <v>26</v>
      </c>
      <c r="B24" s="3" t="s">
        <v>25</v>
      </c>
    </row>
    <row r="25" spans="1:2" x14ac:dyDescent="0.2">
      <c r="A25" s="3" t="s">
        <v>27</v>
      </c>
      <c r="B25" s="3" t="s">
        <v>25</v>
      </c>
    </row>
    <row r="26" spans="1:2" x14ac:dyDescent="0.2">
      <c r="A26" s="3" t="s">
        <v>28</v>
      </c>
      <c r="B26" s="3" t="s">
        <v>25</v>
      </c>
    </row>
    <row r="27" spans="1:2" x14ac:dyDescent="0.2">
      <c r="A27" s="3" t="s">
        <v>29</v>
      </c>
      <c r="B27" s="3" t="s">
        <v>25</v>
      </c>
    </row>
    <row r="28" spans="1:2" x14ac:dyDescent="0.2">
      <c r="A28" s="3" t="s">
        <v>30</v>
      </c>
      <c r="B28" s="3" t="s">
        <v>31</v>
      </c>
    </row>
    <row r="29" spans="1:2" x14ac:dyDescent="0.2">
      <c r="A29" s="3" t="s">
        <v>32</v>
      </c>
      <c r="B29" s="3" t="s">
        <v>31</v>
      </c>
    </row>
    <row r="30" spans="1:2" x14ac:dyDescent="0.2">
      <c r="A30" s="3" t="s">
        <v>33</v>
      </c>
      <c r="B30" s="3" t="s">
        <v>31</v>
      </c>
    </row>
    <row r="31" spans="1:2" x14ac:dyDescent="0.2">
      <c r="A31" s="6" t="s">
        <v>34</v>
      </c>
      <c r="B31" s="3" t="s">
        <v>31</v>
      </c>
    </row>
    <row r="32" spans="1:2" x14ac:dyDescent="0.2">
      <c r="A32" s="20" t="s">
        <v>35</v>
      </c>
      <c r="B32" s="21" t="s">
        <v>36</v>
      </c>
    </row>
    <row r="33" spans="1:2" x14ac:dyDescent="0.2">
      <c r="A33" s="20" t="s">
        <v>37</v>
      </c>
      <c r="B33" s="21" t="s">
        <v>36</v>
      </c>
    </row>
    <row r="34" spans="1:2" x14ac:dyDescent="0.2">
      <c r="A34" s="20" t="s">
        <v>38</v>
      </c>
      <c r="B34" s="21" t="s">
        <v>36</v>
      </c>
    </row>
    <row r="35" spans="1:2" x14ac:dyDescent="0.2">
      <c r="A35" s="20" t="s">
        <v>39</v>
      </c>
      <c r="B35" s="21" t="s">
        <v>36</v>
      </c>
    </row>
    <row r="36" spans="1:2" x14ac:dyDescent="0.2">
      <c r="A36" s="20" t="s">
        <v>40</v>
      </c>
      <c r="B36" s="21" t="s">
        <v>36</v>
      </c>
    </row>
    <row r="37" spans="1:2" x14ac:dyDescent="0.2">
      <c r="A37" s="20" t="s">
        <v>41</v>
      </c>
      <c r="B37" s="21" t="s">
        <v>36</v>
      </c>
    </row>
    <row r="38" spans="1:2" x14ac:dyDescent="0.2">
      <c r="A38" s="20" t="s">
        <v>42</v>
      </c>
      <c r="B38" s="21" t="s">
        <v>36</v>
      </c>
    </row>
    <row r="39" spans="1:2" x14ac:dyDescent="0.2">
      <c r="A39" s="20" t="s">
        <v>43</v>
      </c>
      <c r="B39" s="21" t="s">
        <v>36</v>
      </c>
    </row>
    <row r="40" spans="1:2" x14ac:dyDescent="0.2">
      <c r="A40" s="20" t="s">
        <v>44</v>
      </c>
      <c r="B40" s="21" t="s">
        <v>36</v>
      </c>
    </row>
    <row r="41" spans="1:2" x14ac:dyDescent="0.2">
      <c r="A41" s="20" t="s">
        <v>45</v>
      </c>
      <c r="B41" s="21" t="s">
        <v>36</v>
      </c>
    </row>
    <row r="42" spans="1:2" x14ac:dyDescent="0.2">
      <c r="A42" s="20" t="s">
        <v>46</v>
      </c>
      <c r="B42" s="21" t="s">
        <v>36</v>
      </c>
    </row>
    <row r="43" spans="1:2" x14ac:dyDescent="0.2">
      <c r="A43" s="20" t="s">
        <v>47</v>
      </c>
      <c r="B43" s="21" t="s">
        <v>36</v>
      </c>
    </row>
    <row r="44" spans="1:2" x14ac:dyDescent="0.2">
      <c r="A44" s="20" t="s">
        <v>48</v>
      </c>
      <c r="B44" s="21" t="s">
        <v>36</v>
      </c>
    </row>
    <row r="45" spans="1:2" ht="28.5" x14ac:dyDescent="0.2">
      <c r="A45" s="20" t="s">
        <v>49</v>
      </c>
      <c r="B45" s="21" t="s">
        <v>36</v>
      </c>
    </row>
    <row r="46" spans="1:2" x14ac:dyDescent="0.2">
      <c r="A46" s="20" t="s">
        <v>50</v>
      </c>
      <c r="B46" s="21" t="s">
        <v>36</v>
      </c>
    </row>
    <row r="47" spans="1:2" x14ac:dyDescent="0.2">
      <c r="A47" s="20" t="s">
        <v>51</v>
      </c>
      <c r="B47" s="21" t="s">
        <v>36</v>
      </c>
    </row>
    <row r="48" spans="1:2" x14ac:dyDescent="0.2">
      <c r="A48" s="20" t="s">
        <v>52</v>
      </c>
      <c r="B48" s="21" t="s">
        <v>36</v>
      </c>
    </row>
    <row r="49" spans="1:2" x14ac:dyDescent="0.2">
      <c r="A49" s="20" t="s">
        <v>53</v>
      </c>
      <c r="B49" s="21" t="s">
        <v>36</v>
      </c>
    </row>
    <row r="50" spans="1:2" x14ac:dyDescent="0.2">
      <c r="A50" s="20" t="s">
        <v>54</v>
      </c>
      <c r="B50" s="21" t="s">
        <v>36</v>
      </c>
    </row>
    <row r="51" spans="1:2" x14ac:dyDescent="0.2">
      <c r="A51" s="20" t="s">
        <v>55</v>
      </c>
      <c r="B51" s="21" t="s">
        <v>36</v>
      </c>
    </row>
    <row r="52" spans="1:2" x14ac:dyDescent="0.2">
      <c r="A52" s="20" t="s">
        <v>56</v>
      </c>
      <c r="B52" s="21" t="s">
        <v>36</v>
      </c>
    </row>
    <row r="53" spans="1:2" x14ac:dyDescent="0.2">
      <c r="A53" s="20" t="s">
        <v>57</v>
      </c>
      <c r="B53" s="21" t="s">
        <v>36</v>
      </c>
    </row>
    <row r="54" spans="1:2" x14ac:dyDescent="0.2">
      <c r="A54" s="20" t="s">
        <v>58</v>
      </c>
      <c r="B54" s="21" t="s">
        <v>36</v>
      </c>
    </row>
    <row r="55" spans="1:2" x14ac:dyDescent="0.2">
      <c r="A55" s="20" t="s">
        <v>59</v>
      </c>
      <c r="B55" s="21" t="s">
        <v>36</v>
      </c>
    </row>
    <row r="56" spans="1:2" x14ac:dyDescent="0.2">
      <c r="A56" s="20" t="s">
        <v>60</v>
      </c>
      <c r="B56" s="21" t="s">
        <v>36</v>
      </c>
    </row>
    <row r="57" spans="1:2" x14ac:dyDescent="0.2">
      <c r="A57" s="20" t="s">
        <v>61</v>
      </c>
      <c r="B57" s="21" t="s">
        <v>36</v>
      </c>
    </row>
    <row r="58" spans="1:2" x14ac:dyDescent="0.2">
      <c r="A58" s="20" t="s">
        <v>61</v>
      </c>
      <c r="B58" s="21" t="s">
        <v>36</v>
      </c>
    </row>
    <row r="59" spans="1:2" x14ac:dyDescent="0.2">
      <c r="A59" s="20" t="s">
        <v>62</v>
      </c>
      <c r="B59" s="21" t="s">
        <v>36</v>
      </c>
    </row>
    <row r="60" spans="1:2" x14ac:dyDescent="0.2">
      <c r="A60" s="20" t="s">
        <v>63</v>
      </c>
      <c r="B60" s="21" t="s">
        <v>36</v>
      </c>
    </row>
    <row r="61" spans="1:2" x14ac:dyDescent="0.2">
      <c r="A61" s="20" t="s">
        <v>64</v>
      </c>
      <c r="B61" s="21" t="s">
        <v>36</v>
      </c>
    </row>
    <row r="62" spans="1:2" x14ac:dyDescent="0.2">
      <c r="A62" s="20" t="s">
        <v>65</v>
      </c>
      <c r="B62" s="21" t="s">
        <v>36</v>
      </c>
    </row>
    <row r="63" spans="1:2" ht="28.5" x14ac:dyDescent="0.2">
      <c r="A63" s="20" t="s">
        <v>66</v>
      </c>
      <c r="B63" s="21" t="s">
        <v>36</v>
      </c>
    </row>
    <row r="64" spans="1:2" x14ac:dyDescent="0.2">
      <c r="A64" s="20" t="s">
        <v>67</v>
      </c>
      <c r="B64" s="21" t="s">
        <v>36</v>
      </c>
    </row>
    <row r="65" spans="1:2" x14ac:dyDescent="0.2">
      <c r="A65" s="20" t="s">
        <v>68</v>
      </c>
      <c r="B65" s="21" t="s">
        <v>36</v>
      </c>
    </row>
    <row r="66" spans="1:2" x14ac:dyDescent="0.2">
      <c r="A66" s="20" t="s">
        <v>69</v>
      </c>
      <c r="B66" s="21" t="s">
        <v>36</v>
      </c>
    </row>
    <row r="67" spans="1:2" x14ac:dyDescent="0.2">
      <c r="A67" s="20" t="s">
        <v>70</v>
      </c>
      <c r="B67" s="21" t="s">
        <v>36</v>
      </c>
    </row>
    <row r="68" spans="1:2" x14ac:dyDescent="0.2">
      <c r="A68" s="21" t="s">
        <v>71</v>
      </c>
      <c r="B68" s="21" t="s">
        <v>36</v>
      </c>
    </row>
    <row r="69" spans="1:2" x14ac:dyDescent="0.2">
      <c r="A69" s="20" t="s">
        <v>72</v>
      </c>
      <c r="B69" s="21" t="s">
        <v>36</v>
      </c>
    </row>
    <row r="70" spans="1:2" x14ac:dyDescent="0.2">
      <c r="A70" s="20" t="s">
        <v>73</v>
      </c>
      <c r="B70" s="21" t="s">
        <v>36</v>
      </c>
    </row>
    <row r="71" spans="1:2" x14ac:dyDescent="0.2">
      <c r="A71" s="20" t="s">
        <v>74</v>
      </c>
      <c r="B71" s="21" t="s">
        <v>36</v>
      </c>
    </row>
    <row r="72" spans="1:2" x14ac:dyDescent="0.2">
      <c r="A72" s="20" t="s">
        <v>75</v>
      </c>
      <c r="B72" s="21" t="s">
        <v>36</v>
      </c>
    </row>
    <row r="73" spans="1:2" x14ac:dyDescent="0.2">
      <c r="A73" s="20" t="s">
        <v>76</v>
      </c>
      <c r="B73" s="21" t="s">
        <v>36</v>
      </c>
    </row>
    <row r="74" spans="1:2" x14ac:dyDescent="0.2">
      <c r="A74" s="20" t="s">
        <v>77</v>
      </c>
      <c r="B74" s="21" t="s">
        <v>36</v>
      </c>
    </row>
    <row r="75" spans="1:2" ht="28.5" x14ac:dyDescent="0.2">
      <c r="A75" s="20" t="s">
        <v>78</v>
      </c>
      <c r="B75" s="21" t="s">
        <v>36</v>
      </c>
    </row>
    <row r="76" spans="1:2" x14ac:dyDescent="0.2">
      <c r="A76" s="20" t="s">
        <v>79</v>
      </c>
      <c r="B76" s="21" t="s">
        <v>36</v>
      </c>
    </row>
    <row r="77" spans="1:2" x14ac:dyDescent="0.2">
      <c r="A77" s="20" t="s">
        <v>80</v>
      </c>
      <c r="B77" s="21" t="s">
        <v>36</v>
      </c>
    </row>
    <row r="78" spans="1:2" x14ac:dyDescent="0.2">
      <c r="A78" s="20" t="s">
        <v>81</v>
      </c>
      <c r="B78" s="21" t="s">
        <v>36</v>
      </c>
    </row>
    <row r="79" spans="1:2" ht="28.5" x14ac:dyDescent="0.2">
      <c r="A79" s="20" t="s">
        <v>82</v>
      </c>
      <c r="B79" s="21" t="s">
        <v>36</v>
      </c>
    </row>
    <row r="80" spans="1:2" x14ac:dyDescent="0.2">
      <c r="A80" s="20" t="s">
        <v>83</v>
      </c>
      <c r="B80" s="21" t="s">
        <v>36</v>
      </c>
    </row>
    <row r="81" spans="1:2" x14ac:dyDescent="0.2">
      <c r="A81" s="20" t="s">
        <v>84</v>
      </c>
      <c r="B81" s="21" t="s">
        <v>36</v>
      </c>
    </row>
    <row r="82" spans="1:2" x14ac:dyDescent="0.2">
      <c r="A82" s="20" t="s">
        <v>85</v>
      </c>
      <c r="B82" s="21" t="s">
        <v>36</v>
      </c>
    </row>
    <row r="83" spans="1:2" x14ac:dyDescent="0.2">
      <c r="A83" s="20" t="s">
        <v>86</v>
      </c>
      <c r="B83" s="21" t="s">
        <v>36</v>
      </c>
    </row>
    <row r="84" spans="1:2" x14ac:dyDescent="0.2">
      <c r="A84" s="20" t="s">
        <v>87</v>
      </c>
      <c r="B84" s="21" t="s">
        <v>36</v>
      </c>
    </row>
    <row r="85" spans="1:2" x14ac:dyDescent="0.2">
      <c r="A85" s="20" t="s">
        <v>88</v>
      </c>
      <c r="B85" s="21" t="s">
        <v>36</v>
      </c>
    </row>
    <row r="86" spans="1:2" x14ac:dyDescent="0.2">
      <c r="A86" s="20" t="s">
        <v>89</v>
      </c>
      <c r="B86" s="21" t="s">
        <v>36</v>
      </c>
    </row>
    <row r="87" spans="1:2" x14ac:dyDescent="0.2">
      <c r="A87" s="20" t="s">
        <v>90</v>
      </c>
      <c r="B87" s="21" t="s">
        <v>36</v>
      </c>
    </row>
    <row r="88" spans="1:2" x14ac:dyDescent="0.2">
      <c r="A88" s="20" t="s">
        <v>91</v>
      </c>
      <c r="B88" s="21" t="s">
        <v>36</v>
      </c>
    </row>
    <row r="89" spans="1:2" x14ac:dyDescent="0.2">
      <c r="A89" s="20" t="s">
        <v>92</v>
      </c>
      <c r="B89" s="21" t="s">
        <v>36</v>
      </c>
    </row>
    <row r="90" spans="1:2" x14ac:dyDescent="0.2">
      <c r="A90" s="20" t="s">
        <v>93</v>
      </c>
      <c r="B90" s="21" t="s">
        <v>36</v>
      </c>
    </row>
    <row r="91" spans="1:2" x14ac:dyDescent="0.2">
      <c r="A91" s="20" t="s">
        <v>94</v>
      </c>
      <c r="B91" s="21" t="s">
        <v>36</v>
      </c>
    </row>
    <row r="92" spans="1:2" x14ac:dyDescent="0.2">
      <c r="A92" s="20" t="s">
        <v>95</v>
      </c>
      <c r="B92" s="21" t="s">
        <v>36</v>
      </c>
    </row>
    <row r="93" spans="1:2" x14ac:dyDescent="0.2">
      <c r="A93" s="20" t="s">
        <v>96</v>
      </c>
      <c r="B93" s="21" t="s">
        <v>36</v>
      </c>
    </row>
    <row r="94" spans="1:2" x14ac:dyDescent="0.2">
      <c r="A94" s="20" t="s">
        <v>97</v>
      </c>
      <c r="B94" s="21" t="s">
        <v>36</v>
      </c>
    </row>
    <row r="95" spans="1:2" x14ac:dyDescent="0.2">
      <c r="A95" s="20" t="s">
        <v>98</v>
      </c>
      <c r="B95" s="21" t="s">
        <v>36</v>
      </c>
    </row>
    <row r="96" spans="1:2" ht="28.5" x14ac:dyDescent="0.2">
      <c r="A96" s="20" t="s">
        <v>99</v>
      </c>
      <c r="B96" s="21" t="s">
        <v>36</v>
      </c>
    </row>
    <row r="97" spans="1:2" x14ac:dyDescent="0.2">
      <c r="A97" s="20" t="s">
        <v>100</v>
      </c>
      <c r="B97" s="21" t="s">
        <v>36</v>
      </c>
    </row>
    <row r="98" spans="1:2" x14ac:dyDescent="0.2">
      <c r="A98" s="20" t="s">
        <v>101</v>
      </c>
      <c r="B98" s="21" t="s">
        <v>36</v>
      </c>
    </row>
    <row r="99" spans="1:2" x14ac:dyDescent="0.2">
      <c r="A99" s="20" t="s">
        <v>102</v>
      </c>
      <c r="B99" s="21" t="s">
        <v>36</v>
      </c>
    </row>
    <row r="100" spans="1:2" x14ac:dyDescent="0.2">
      <c r="A100" s="20" t="s">
        <v>103</v>
      </c>
      <c r="B100" s="21" t="s">
        <v>36</v>
      </c>
    </row>
    <row r="101" spans="1:2" ht="28.5" x14ac:dyDescent="0.2">
      <c r="A101" s="20" t="s">
        <v>104</v>
      </c>
      <c r="B101" s="21" t="s">
        <v>36</v>
      </c>
    </row>
    <row r="102" spans="1:2" x14ac:dyDescent="0.2">
      <c r="A102" s="20" t="s">
        <v>105</v>
      </c>
      <c r="B102" s="21" t="s">
        <v>36</v>
      </c>
    </row>
    <row r="103" spans="1:2" x14ac:dyDescent="0.2">
      <c r="A103" s="20" t="s">
        <v>106</v>
      </c>
      <c r="B103" s="21" t="s">
        <v>36</v>
      </c>
    </row>
    <row r="104" spans="1:2" x14ac:dyDescent="0.2">
      <c r="A104" s="20" t="s">
        <v>107</v>
      </c>
      <c r="B104" s="21" t="s">
        <v>36</v>
      </c>
    </row>
    <row r="105" spans="1:2" x14ac:dyDescent="0.2">
      <c r="A105" s="20" t="s">
        <v>108</v>
      </c>
      <c r="B105" s="21" t="s">
        <v>36</v>
      </c>
    </row>
    <row r="106" spans="1:2" x14ac:dyDescent="0.2">
      <c r="A106" s="20" t="s">
        <v>109</v>
      </c>
      <c r="B106" s="21" t="s">
        <v>36</v>
      </c>
    </row>
    <row r="107" spans="1:2" x14ac:dyDescent="0.2">
      <c r="A107" s="20" t="s">
        <v>110</v>
      </c>
      <c r="B107" s="21" t="s">
        <v>36</v>
      </c>
    </row>
    <row r="108" spans="1:2" x14ac:dyDescent="0.2">
      <c r="A108" s="20" t="s">
        <v>111</v>
      </c>
      <c r="B108" s="21" t="s">
        <v>36</v>
      </c>
    </row>
    <row r="109" spans="1:2" x14ac:dyDescent="0.2">
      <c r="A109" s="20" t="s">
        <v>112</v>
      </c>
      <c r="B109" s="21" t="s">
        <v>36</v>
      </c>
    </row>
    <row r="110" spans="1:2" x14ac:dyDescent="0.2">
      <c r="A110" s="20" t="s">
        <v>113</v>
      </c>
      <c r="B110" s="21" t="s">
        <v>36</v>
      </c>
    </row>
    <row r="111" spans="1:2" x14ac:dyDescent="0.2">
      <c r="A111" s="21" t="s">
        <v>114</v>
      </c>
      <c r="B111" s="21" t="s">
        <v>36</v>
      </c>
    </row>
    <row r="112" spans="1:2" x14ac:dyDescent="0.2">
      <c r="A112" s="20" t="s">
        <v>115</v>
      </c>
      <c r="B112" s="21" t="s">
        <v>36</v>
      </c>
    </row>
    <row r="113" spans="1:2" x14ac:dyDescent="0.2">
      <c r="A113" s="23" t="s">
        <v>116</v>
      </c>
      <c r="B113" s="21" t="s">
        <v>36</v>
      </c>
    </row>
    <row r="114" spans="1:2" x14ac:dyDescent="0.2">
      <c r="A114" s="22" t="s">
        <v>117</v>
      </c>
      <c r="B114" s="21" t="s">
        <v>36</v>
      </c>
    </row>
  </sheetData>
  <hyperlinks>
    <hyperlink ref="A36" r:id="rId1" display="https://www.yourcircle.org.uk/Services/10648" xr:uid="{6A996464-DBA3-4563-BE15-2518A4B701A9}"/>
    <hyperlink ref="A34" r:id="rId2" display="https://www.yourcircle.org.uk/Services/10520" xr:uid="{AF8C3EAD-1F3A-4B78-95E1-79AD5A9D0AF7}"/>
    <hyperlink ref="A50" r:id="rId3" display="https://www.yourcircle.org.uk/Services/10839" xr:uid="{7E2D4A84-FE4F-407F-B2B2-DBDA1C1ADA43}"/>
    <hyperlink ref="A47" r:id="rId4" display="https://www.yourcircle.org.uk/Services/14167" xr:uid="{BE9A9F74-B764-4111-9FAA-FCDC8E8EC624}"/>
    <hyperlink ref="A52" r:id="rId5" display="https://www.yourcircle.org.uk/Services/10903" xr:uid="{A87B90BC-9A08-4A99-BD23-D5EBD5BAC63F}"/>
    <hyperlink ref="A57" r:id="rId6" display="https://www.yourcircle.org.uk/Services/13047" xr:uid="{D95BF908-BA9C-467F-9D20-1E286A4A40F1}"/>
    <hyperlink ref="A59" r:id="rId7" display="https://www.yourcircle.org.uk/Services/12518" xr:uid="{166B38EC-4751-41A5-9638-4FA9916D7D58}"/>
    <hyperlink ref="A65" r:id="rId8" display="https://www.yourcircle.org.uk/Services/14509" xr:uid="{8531CC34-6FF7-4CC9-A9EC-16F33D0F1B8F}"/>
    <hyperlink ref="A85" r:id="rId9" display="https://www.yourcircle.org.uk/Services/12247" xr:uid="{E3AA7823-A897-4F88-AEC4-22898D228806}"/>
    <hyperlink ref="A87" r:id="rId10" display="https://www.yourcircle.org.uk/Services/11886" xr:uid="{3B41F3D1-48A6-4501-A0B8-0508B6CA09E2}"/>
    <hyperlink ref="A102" r:id="rId11" display="https://www.yourcircle.org.uk/Services/12621" xr:uid="{01432163-74F4-4E17-A6F1-C9983F9045D6}"/>
    <hyperlink ref="A86" r:id="rId12" display="https://www.yourcircle.org.uk/Services/10963" xr:uid="{DC62D9CC-C606-4DB5-869F-557CCD11125B}"/>
    <hyperlink ref="A106" r:id="rId13" display="https://www.yourcircle.org.uk/Services/13035" xr:uid="{DFDCF6FC-49C0-4035-9F2A-875553DBB080}"/>
    <hyperlink ref="A88" r:id="rId14" display="https://www.yourcircle.org.uk/Services/11692" xr:uid="{786D92A0-5386-45DC-8C6E-12E8A6E03FB4}"/>
    <hyperlink ref="A39" r:id="rId15" display="https://www.yourcircle.org.uk/Services/12751" xr:uid="{09F70E54-B64A-4B64-8A03-82EE0FE14811}"/>
    <hyperlink ref="A81" r:id="rId16" display="https://www.yourcircle.org.uk/Services/12333" xr:uid="{98D8DA7F-D5CC-440A-9AE2-1CC62D928A97}"/>
    <hyperlink ref="A90" r:id="rId17" display="https://www.yourcircle.org.uk/Services/13459" xr:uid="{E88EA3D3-92CA-469F-85E3-EA2EDCC97867}"/>
    <hyperlink ref="A72" r:id="rId18" display="https://www.yourcircle.org.uk/Services/12679" xr:uid="{06049450-A992-417B-9027-882960ADC632}"/>
    <hyperlink ref="A83" r:id="rId19" display="https://www.yourcircle.org.uk/Services/13218" xr:uid="{A08CAEC3-4052-4A6B-A831-93D76EE48217}"/>
    <hyperlink ref="A89" r:id="rId20" display="https://www.yourcircle.org.uk/Services/11570" xr:uid="{59A44A6B-FAA4-48E0-B668-AABD3408C04C}"/>
    <hyperlink ref="A79" r:id="rId21" display="https://www.yourcircle.org.uk/Services/13544" xr:uid="{27473004-8418-4D2F-951D-EB46B58DD39C}"/>
    <hyperlink ref="A44" r:id="rId22" display="https://www.yourcircle.org.uk/Services/10713" xr:uid="{AF0B5AC2-083D-43FF-A54C-6A1CC00CE146}"/>
    <hyperlink ref="A94" r:id="rId23" display="https://www.yourcircle.org.uk/Services/12250" xr:uid="{224BD87C-4031-4E81-9582-E88EAA75D164}"/>
    <hyperlink ref="A42" r:id="rId24" display="https://www.yourcircle.org.uk/Services/13043" xr:uid="{8C0A32D4-B62B-4888-98E4-73D203179334}"/>
    <hyperlink ref="A101" r:id="rId25" display="https://www.yourcircle.org.uk/Services/11621" xr:uid="{047C47E7-0DA1-4922-BCB9-55C410A0AEF7}"/>
    <hyperlink ref="A95" r:id="rId26" display="https://www.yourcircle.org.uk/Services/11686" xr:uid="{F4C274F3-CAF8-4A6E-B8AE-8322BC8B5CB6}"/>
    <hyperlink ref="A45" r:id="rId27" display="https://www.yourcircle.org.uk/Services/12055" xr:uid="{BC456C3B-B40B-41F9-B0E2-8B18EB6C139A}"/>
    <hyperlink ref="A91" r:id="rId28" display="https://www.yourcircle.org.uk/Services/12081" xr:uid="{265B67E5-8C20-4B92-9BBD-2B556882F32D}"/>
    <hyperlink ref="A51" r:id="rId29" display="https://www.yourcircle.org.uk/Services/12854" xr:uid="{C9C0DA59-7730-48CD-8F25-8E6AEBE6A007}"/>
    <hyperlink ref="A67" r:id="rId30" display="https://www.yourcircle.org.uk/Services/13751" xr:uid="{F16DEA5A-B5CC-4EAE-B2C4-F283490B662C}"/>
    <hyperlink ref="A92" r:id="rId31" display="https://www.yourcircle.org.uk/Services/12248" xr:uid="{6311BA32-0B79-4329-A09D-B48294A88267}"/>
    <hyperlink ref="A98" r:id="rId32" display="https://www.yourcircle.org.uk/Services/11826" xr:uid="{ACABC1B0-AC72-443C-81D9-4CA2F38EB55F}"/>
    <hyperlink ref="A60" r:id="rId33" display="https://www.yourcircle.org.uk/Services/12743" xr:uid="{46371AEC-789B-419A-87EA-C1E7A67076AD}"/>
    <hyperlink ref="A80" r:id="rId34" display="https://www.yourcircle.org.uk/Services/12304" xr:uid="{C37BC937-3548-49F1-B128-8315DCF06CB2}"/>
    <hyperlink ref="A103" r:id="rId35" display="https://www.yourcircle.org.uk/Services/12293" xr:uid="{458AA90F-B207-491F-B39C-565C49A8A52C}"/>
    <hyperlink ref="A99" r:id="rId36" display="https://www.yourcircle.org.uk/Services/11131" xr:uid="{9F5C261F-CFC5-46B5-AC93-83A58701DF21}"/>
    <hyperlink ref="A58" r:id="rId37" display="https://www.yourcircle.org.uk/Services/13047" xr:uid="{AC1E218A-9073-4787-8E4A-47D1026ACD16}"/>
    <hyperlink ref="A74" r:id="rId38" display="https://www.yourcircle.org.uk/Services/12760" xr:uid="{CC921848-DAB4-43AA-8081-5D1ADAF37086}"/>
    <hyperlink ref="A76" r:id="rId39" display="https://www.yourcircle.org.uk/Services/10494" xr:uid="{B889F804-34AE-437F-ABE1-6631309C2F38}"/>
    <hyperlink ref="A77" r:id="rId40" display="https://www.yourcircle.org.uk/Services/14347" xr:uid="{D37E69EC-2218-4FAE-87DD-667C27B69BCB}"/>
    <hyperlink ref="A32" r:id="rId41" display="https://www.yourcircle.org.uk/Services/11077" xr:uid="{2D0B51C5-2B47-427D-9910-D6A3494FD5A6}"/>
    <hyperlink ref="A43" r:id="rId42" display="https://www.yourcircle.org.uk/Services/12368" xr:uid="{4471C8DA-0DAF-4C89-B11C-2586EC2865F6}"/>
    <hyperlink ref="A66" r:id="rId43" display="https://www.yourcircle.org.uk/Services/10964" xr:uid="{C2F1A690-F666-469D-834C-00ABC818CCAB}"/>
    <hyperlink ref="A56" r:id="rId44" display="https://www.yourcircle.org.uk/Services/11331" xr:uid="{3BB26610-BE85-4589-98DB-C58535172845}"/>
    <hyperlink ref="A49" r:id="rId45" display="https://www.yourcircle.org.uk/Services/13202" xr:uid="{EED428C1-791F-436A-900B-EE20209D2CF1}"/>
    <hyperlink ref="A105" r:id="rId46" display="https://www.yourcircle.org.uk/Services/14122" xr:uid="{03DF3D24-FCAA-4931-8241-CD6AA1610CB4}"/>
    <hyperlink ref="A70" r:id="rId47" display="https://www.yourcircle.org.uk/Services/13192" xr:uid="{79A4279B-59B9-4BC1-9C2C-A7A983A51C77}"/>
    <hyperlink ref="A104" r:id="rId48" display="https://www.yourcircle.org.uk/Services/12319" xr:uid="{7F831296-86D7-40FE-A1E6-5D8F7330F945}"/>
    <hyperlink ref="A61" r:id="rId49" display="https://www.yourcircle.org.uk/Services/12796" xr:uid="{3691CB0E-B631-4B4A-B7B7-2520DF8B4240}"/>
    <hyperlink ref="A75" r:id="rId50" display="https://www.yourcircle.org.uk/Services/13430" xr:uid="{1041E2E9-4418-4F2F-AFFC-5428A592B17C}"/>
    <hyperlink ref="A73" r:id="rId51" display="https://www.yourcircle.org.uk/Services/11159" xr:uid="{71332DAC-1227-4A16-BC74-DC516B608D47}"/>
    <hyperlink ref="A55" r:id="rId52" display="https://www.yourcircle.org.uk/Services/12021" xr:uid="{044B990D-A52E-4A28-9185-CFC4FE08A47E}"/>
    <hyperlink ref="A63" r:id="rId53" display="https://www.yourcircle.org.uk/Services/12479" xr:uid="{3F184CB8-733B-42E5-BC2D-BBA3E37A1221}"/>
    <hyperlink ref="A37" r:id="rId54" display="https://www.yourcircle.org.uk/Services/10369" xr:uid="{DF7F303D-4B0F-4F67-BDDE-782A68661981}"/>
    <hyperlink ref="A71" r:id="rId55" display="https://www.yourcircle.org.uk/Services/13123" xr:uid="{FF200F9B-6804-4004-85E8-3CCB5F8FD763}"/>
    <hyperlink ref="A100" r:id="rId56" display="https://www.yourcircle.org.uk/Services/13222" xr:uid="{E76E4BCB-1466-4821-A414-C0736930627C}"/>
    <hyperlink ref="A54" r:id="rId57" display="https://www.yourcircle.org.uk/Services/14090" xr:uid="{388CBC7B-E0D2-47AA-AA66-DB15B9A665EB}"/>
    <hyperlink ref="A33" r:id="rId58" display="https://www.yourcircle.org.uk/Services/10317" xr:uid="{4DB83393-7677-4423-A887-998A868124A1}"/>
    <hyperlink ref="A40" r:id="rId59" display="https://www.yourcircle.org.uk/Services/10606" xr:uid="{A0C00EC9-17B1-4265-8933-6DAF23EBE95A}"/>
    <hyperlink ref="A82" r:id="rId60" display="https://www.yourcircle.org.uk/Services/11137" xr:uid="{5E611DC2-F38E-487F-997B-E71D76F5CD36}"/>
    <hyperlink ref="A108" r:id="rId61" display="https://www.yourcircle.org.uk/Services/10550" xr:uid="{760F889E-A799-40A5-A671-DCC2FA65768E}"/>
    <hyperlink ref="A107" r:id="rId62" xr:uid="{F18AC2D1-BCFF-4550-B2BC-0D94682295D9}"/>
    <hyperlink ref="A109" r:id="rId63" xr:uid="{B6369527-5E6B-40BC-BE1F-93D0C1B426F1}"/>
    <hyperlink ref="A110" r:id="rId64" display="Gloucestershire Sight Loss Council " xr:uid="{BB4D22EB-B2E0-4BD1-A470-79567928FC9C}"/>
    <hyperlink ref="A78" r:id="rId65" xr:uid="{50A5BC9F-5986-493F-831B-8B4BF737BCE5}"/>
    <hyperlink ref="A84" r:id="rId66" xr:uid="{11453DB4-E816-4C57-8CB5-02F2CE6536BA}"/>
    <hyperlink ref="A38" r:id="rId67" xr:uid="{1805F108-DBAC-454E-B6D3-0BD1472ADD9F}"/>
    <hyperlink ref="A35" r:id="rId68" location=":~:text=Allsorts%20is%20a%20Stroud%20based,caring%20community%2C%20fun%20and%20friendship." xr:uid="{A2BBEBE1-A2E6-4C71-8C98-65982F69F86A}"/>
    <hyperlink ref="A46" r:id="rId69" xr:uid="{0181E00F-35F9-489B-8955-57CDC7897637}"/>
    <hyperlink ref="A62" r:id="rId70" xr:uid="{EBACAF00-BA67-4283-AFA6-FA1238040255}"/>
    <hyperlink ref="A97" r:id="rId71" xr:uid="{CAF0E8C4-EE5C-403B-A095-E05AD5F86042}"/>
    <hyperlink ref="A93" r:id="rId72" xr:uid="{18538E70-057C-4E86-88B4-5A902208CC44}"/>
    <hyperlink ref="A41" r:id="rId73" xr:uid="{5147EBD1-BA3F-4C06-8550-3D3C51E747A8}"/>
    <hyperlink ref="A64" r:id="rId74" xr:uid="{90C626F1-2225-4A7D-8B21-E3A2F7B5C573}"/>
    <hyperlink ref="A53" r:id="rId75" xr:uid="{50215EF7-02AD-42A6-B571-AD3251A4F8FA}"/>
    <hyperlink ref="A69" r:id="rId76" xr:uid="{DF452278-7451-419D-B027-3E39FE6F3BCD}"/>
    <hyperlink ref="A112" r:id="rId77" display="https://www.yourcircle.org.uk/Services/10937" xr:uid="{9466C12A-577D-425E-A7BA-03B1C21C6843}"/>
    <hyperlink ref="A114" r:id="rId78" display="mailto:admin@gcwg.org.uk" xr:uid="{AC6B918F-FB16-42ED-B425-8292C963736E}"/>
    <hyperlink ref="A48" r:id="rId79" display="https://www.yourcircle.org.uk/Services/10787" xr:uid="{3557A71E-1F6E-4AC9-911F-43F5E7EAEF5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13"/>
  <sheetViews>
    <sheetView workbookViewId="0">
      <pane ySplit="1" topLeftCell="A2" activePane="bottomLeft" state="frozen"/>
      <selection pane="bottomLeft" activeCell="G35" sqref="G35"/>
    </sheetView>
  </sheetViews>
  <sheetFormatPr defaultColWidth="9.140625" defaultRowHeight="14.25" x14ac:dyDescent="0.2"/>
  <cols>
    <col min="1" max="1" width="34.7109375" style="25" bestFit="1" customWidth="1"/>
    <col min="2" max="2" width="20" style="25" customWidth="1"/>
    <col min="3" max="3" width="107" style="25" customWidth="1"/>
    <col min="4" max="5" width="36.5703125" style="25" bestFit="1" customWidth="1"/>
    <col min="6" max="6" width="24.7109375" style="25" customWidth="1"/>
    <col min="7" max="7" width="19.5703125" style="25" customWidth="1"/>
    <col min="8" max="8" width="9.140625" style="25"/>
    <col min="9" max="9" width="28.42578125" style="25" hidden="1" customWidth="1"/>
    <col min="10" max="12" width="34.140625" style="25" hidden="1" customWidth="1"/>
    <col min="13" max="13" width="0" style="25" hidden="1" customWidth="1"/>
    <col min="14" max="14" width="44" style="25" hidden="1" customWidth="1"/>
    <col min="15" max="15" width="0" style="25" hidden="1" customWidth="1"/>
    <col min="16" max="16" width="17" style="25" hidden="1" customWidth="1"/>
    <col min="17" max="17" width="0" style="25" hidden="1" customWidth="1"/>
    <col min="18" max="18" width="38.42578125" style="25" hidden="1" customWidth="1"/>
    <col min="19" max="19" width="18.85546875" style="25" hidden="1" customWidth="1"/>
    <col min="20" max="20" width="16.28515625" style="25" hidden="1" customWidth="1"/>
    <col min="21" max="21" width="0" style="25" hidden="1" customWidth="1"/>
    <col min="22" max="16384" width="9.140625" style="25"/>
  </cols>
  <sheetData>
    <row r="1" spans="1:20" s="53" customFormat="1" ht="15" x14ac:dyDescent="0.25">
      <c r="A1" s="57" t="s">
        <v>118</v>
      </c>
      <c r="B1" s="57" t="s">
        <v>119</v>
      </c>
      <c r="C1" s="58" t="s">
        <v>120</v>
      </c>
      <c r="D1" s="59" t="s">
        <v>121</v>
      </c>
      <c r="E1" s="59" t="s">
        <v>122</v>
      </c>
      <c r="F1" s="59" t="s">
        <v>123</v>
      </c>
      <c r="G1" s="59" t="s">
        <v>124</v>
      </c>
    </row>
    <row r="2" spans="1:20" ht="28.5" x14ac:dyDescent="0.2">
      <c r="A2" s="9" t="s">
        <v>125</v>
      </c>
      <c r="B2" s="10" t="s">
        <v>126</v>
      </c>
      <c r="C2" s="5" t="s">
        <v>127</v>
      </c>
      <c r="D2" s="45" t="s">
        <v>128</v>
      </c>
      <c r="E2" s="3"/>
      <c r="F2" s="3"/>
      <c r="G2" s="3"/>
    </row>
    <row r="3" spans="1:20" ht="28.5" x14ac:dyDescent="0.2">
      <c r="A3" s="9" t="s">
        <v>125</v>
      </c>
      <c r="B3" s="10" t="s">
        <v>126</v>
      </c>
      <c r="C3" s="5" t="s">
        <v>129</v>
      </c>
      <c r="D3" s="45" t="s">
        <v>128</v>
      </c>
      <c r="E3" s="3"/>
      <c r="F3" s="3"/>
      <c r="G3" s="3"/>
    </row>
    <row r="4" spans="1:20" ht="28.5" x14ac:dyDescent="0.2">
      <c r="A4" s="9" t="s">
        <v>125</v>
      </c>
      <c r="B4" s="10" t="s">
        <v>126</v>
      </c>
      <c r="C4" s="5" t="s">
        <v>130</v>
      </c>
      <c r="D4" s="45" t="s">
        <v>128</v>
      </c>
      <c r="E4" s="3"/>
      <c r="F4" s="3"/>
      <c r="G4" s="3"/>
    </row>
    <row r="5" spans="1:20" ht="28.5" x14ac:dyDescent="0.2">
      <c r="A5" s="9" t="s">
        <v>131</v>
      </c>
      <c r="B5" s="10" t="s">
        <v>132</v>
      </c>
      <c r="C5" s="29" t="s">
        <v>133</v>
      </c>
      <c r="D5" s="3" t="s">
        <v>134</v>
      </c>
      <c r="E5" s="3"/>
      <c r="F5" s="3"/>
      <c r="G5" s="3"/>
    </row>
    <row r="6" spans="1:20" ht="28.5" x14ac:dyDescent="0.25">
      <c r="A6" s="9" t="s">
        <v>131</v>
      </c>
      <c r="B6" s="10" t="s">
        <v>132</v>
      </c>
      <c r="C6" s="29" t="s">
        <v>135</v>
      </c>
      <c r="D6" s="3" t="s">
        <v>136</v>
      </c>
      <c r="E6" s="3"/>
      <c r="F6" s="3"/>
      <c r="G6" s="3"/>
      <c r="I6" s="80" t="s">
        <v>137</v>
      </c>
      <c r="J6" s="82"/>
      <c r="K6" s="50" t="s">
        <v>138</v>
      </c>
      <c r="L6" s="55"/>
      <c r="N6" s="81" t="s">
        <v>139</v>
      </c>
      <c r="O6" s="81"/>
      <c r="P6" s="50" t="s">
        <v>138</v>
      </c>
      <c r="R6" s="81" t="s">
        <v>140</v>
      </c>
      <c r="S6" s="81"/>
      <c r="T6" s="54" t="s">
        <v>138</v>
      </c>
    </row>
    <row r="7" spans="1:20" ht="41.25" customHeight="1" x14ac:dyDescent="0.2">
      <c r="A7" s="9" t="s">
        <v>131</v>
      </c>
      <c r="B7" s="10" t="s">
        <v>141</v>
      </c>
      <c r="C7" s="30" t="s">
        <v>142</v>
      </c>
      <c r="D7" s="4" t="s">
        <v>143</v>
      </c>
      <c r="E7" s="3"/>
      <c r="F7" s="3"/>
      <c r="G7" s="3"/>
      <c r="I7" s="26">
        <f>COUNTIF(A2:A413,"Community Organisations")</f>
        <v>32</v>
      </c>
      <c r="J7" s="33" t="s">
        <v>131</v>
      </c>
      <c r="K7" s="61">
        <f>I7/$I$18</f>
        <v>7.8624078624078622E-2</v>
      </c>
      <c r="L7" s="56"/>
      <c r="M7" s="63"/>
      <c r="N7" s="39" t="s">
        <v>134</v>
      </c>
      <c r="O7" s="49">
        <f>COUNTIF(D5:G132,"Diversity in the Workforce")</f>
        <v>13</v>
      </c>
      <c r="P7" s="60">
        <f>O7/$O$59</f>
        <v>7.8313253012048195E-2</v>
      </c>
      <c r="R7" s="39" t="s">
        <v>134</v>
      </c>
      <c r="S7" s="49">
        <f>COUNTIF(D133:G413,"Diversity in the Workforce")</f>
        <v>8</v>
      </c>
      <c r="T7" s="60">
        <f>S7/$S$59</f>
        <v>2.1220159151193633E-2</v>
      </c>
    </row>
    <row r="8" spans="1:20" ht="28.5" x14ac:dyDescent="0.2">
      <c r="A8" s="9" t="s">
        <v>131</v>
      </c>
      <c r="B8" s="9" t="s">
        <v>144</v>
      </c>
      <c r="C8" s="30" t="s">
        <v>145</v>
      </c>
      <c r="D8" s="4" t="s">
        <v>146</v>
      </c>
      <c r="E8" s="3"/>
      <c r="F8" s="3"/>
      <c r="G8" s="3"/>
      <c r="I8" s="3">
        <f>COUNTIF(A2:A413,"Member Workshop")</f>
        <v>32</v>
      </c>
      <c r="J8" s="30" t="s">
        <v>147</v>
      </c>
      <c r="K8" s="61">
        <f t="shared" ref="K8:K17" si="0">I8/$I$18</f>
        <v>7.8624078624078622E-2</v>
      </c>
      <c r="L8" s="56"/>
      <c r="M8" s="63"/>
      <c r="N8" s="45" t="s">
        <v>148</v>
      </c>
      <c r="O8" s="49">
        <f>COUNTIF(D5:G132,"Accessible Communications")</f>
        <v>16</v>
      </c>
      <c r="P8" s="60">
        <f t="shared" ref="P8:P58" si="1">O8/$O$59</f>
        <v>9.6385542168674704E-2</v>
      </c>
      <c r="R8" s="45" t="s">
        <v>148</v>
      </c>
      <c r="S8" s="49">
        <f>COUNTIF(D133:G413,"Accessible Communications")</f>
        <v>2</v>
      </c>
      <c r="T8" s="60">
        <f t="shared" ref="T8:T59" si="2">S8/$S$59</f>
        <v>5.3050397877984082E-3</v>
      </c>
    </row>
    <row r="9" spans="1:20" x14ac:dyDescent="0.2">
      <c r="A9" s="9" t="s">
        <v>131</v>
      </c>
      <c r="B9" s="9" t="s">
        <v>144</v>
      </c>
      <c r="C9" s="30" t="s">
        <v>149</v>
      </c>
      <c r="D9" s="3" t="s">
        <v>150</v>
      </c>
      <c r="E9" s="3"/>
      <c r="F9" s="3"/>
      <c r="G9" s="3"/>
      <c r="I9" s="3">
        <f>COUNTIF(A2:A413,"Staff Groups")</f>
        <v>31</v>
      </c>
      <c r="J9" s="30" t="s">
        <v>151</v>
      </c>
      <c r="K9" s="61">
        <f t="shared" si="0"/>
        <v>7.6167076167076173E-2</v>
      </c>
      <c r="L9" s="56"/>
      <c r="N9" s="43" t="s">
        <v>152</v>
      </c>
      <c r="O9" s="49">
        <f>COUNTIF(D5:G132,"Accessible Leisure Services")</f>
        <v>1</v>
      </c>
      <c r="P9" s="60">
        <f t="shared" si="1"/>
        <v>6.024096385542169E-3</v>
      </c>
      <c r="R9" s="43" t="s">
        <v>152</v>
      </c>
      <c r="S9" s="49">
        <f>COUNTIF(D133:G413,"Accessible Leisure Services")</f>
        <v>0</v>
      </c>
      <c r="T9" s="60">
        <f t="shared" si="2"/>
        <v>0</v>
      </c>
    </row>
    <row r="10" spans="1:20" x14ac:dyDescent="0.2">
      <c r="A10" s="9" t="s">
        <v>131</v>
      </c>
      <c r="B10" s="9" t="s">
        <v>144</v>
      </c>
      <c r="C10" s="30" t="s">
        <v>153</v>
      </c>
      <c r="D10" s="3" t="s">
        <v>154</v>
      </c>
      <c r="E10" s="3"/>
      <c r="F10" s="3"/>
      <c r="G10" s="3"/>
      <c r="I10" s="3">
        <f>COUNTIF(A2:A413,"Youth Council")</f>
        <v>0</v>
      </c>
      <c r="J10" s="30" t="s">
        <v>16</v>
      </c>
      <c r="K10" s="61">
        <f t="shared" si="0"/>
        <v>0</v>
      </c>
      <c r="L10" s="56"/>
      <c r="N10" s="45" t="s">
        <v>155</v>
      </c>
      <c r="O10" s="49">
        <f>COUNTIF(D5:G132,"Allyship")</f>
        <v>2</v>
      </c>
      <c r="P10" s="60">
        <f t="shared" si="1"/>
        <v>1.2048192771084338E-2</v>
      </c>
      <c r="R10" s="45" t="s">
        <v>155</v>
      </c>
      <c r="S10" s="49">
        <f>COUNTIF(D133:G413,"Allyship")</f>
        <v>1</v>
      </c>
      <c r="T10" s="60">
        <f t="shared" si="2"/>
        <v>2.6525198938992041E-3</v>
      </c>
    </row>
    <row r="11" spans="1:20" ht="28.5" x14ac:dyDescent="0.2">
      <c r="A11" s="9" t="s">
        <v>131</v>
      </c>
      <c r="B11" s="9" t="s">
        <v>144</v>
      </c>
      <c r="C11" s="30" t="s">
        <v>156</v>
      </c>
      <c r="D11" s="3" t="s">
        <v>154</v>
      </c>
      <c r="E11" s="3"/>
      <c r="F11" s="3"/>
      <c r="G11" s="3"/>
      <c r="I11" s="3">
        <f>COUNTIF(A2:A413,"Parish and Town Councils")</f>
        <v>1</v>
      </c>
      <c r="J11" s="30" t="s">
        <v>4</v>
      </c>
      <c r="K11" s="61">
        <f t="shared" si="0"/>
        <v>2.4570024570024569E-3</v>
      </c>
      <c r="L11" s="56"/>
      <c r="N11" s="44" t="s">
        <v>157</v>
      </c>
      <c r="O11" s="49">
        <f>COUNTIF(D5:G132,"Belonging")</f>
        <v>0</v>
      </c>
      <c r="P11" s="60">
        <f t="shared" si="1"/>
        <v>0</v>
      </c>
      <c r="R11" s="44" t="s">
        <v>157</v>
      </c>
      <c r="S11" s="49">
        <f>COUNTIF(D133:G413,"Belonging")</f>
        <v>2</v>
      </c>
      <c r="T11" s="60">
        <f t="shared" si="2"/>
        <v>5.3050397877984082E-3</v>
      </c>
    </row>
    <row r="12" spans="1:20" ht="28.5" x14ac:dyDescent="0.2">
      <c r="A12" s="9" t="s">
        <v>131</v>
      </c>
      <c r="B12" s="9" t="s">
        <v>144</v>
      </c>
      <c r="C12" s="30" t="s">
        <v>158</v>
      </c>
      <c r="D12" s="3" t="s">
        <v>154</v>
      </c>
      <c r="E12" s="3" t="s">
        <v>159</v>
      </c>
      <c r="F12" s="3"/>
      <c r="G12" s="3"/>
      <c r="I12" s="3">
        <f>COUNTIF(A2:A413,"Neighbouring Local Government Councils")</f>
        <v>0</v>
      </c>
      <c r="J12" s="30" t="s">
        <v>160</v>
      </c>
      <c r="K12" s="61">
        <f t="shared" si="0"/>
        <v>0</v>
      </c>
      <c r="L12" s="56"/>
      <c r="N12" s="44" t="s">
        <v>161</v>
      </c>
      <c r="O12" s="49">
        <f>COUNTIF(D5:G132,"Caring for the Elderley")</f>
        <v>0</v>
      </c>
      <c r="P12" s="60">
        <f t="shared" si="1"/>
        <v>0</v>
      </c>
      <c r="R12" s="44" t="s">
        <v>161</v>
      </c>
      <c r="S12" s="49">
        <f>COUNTIF(D133:G413,"Caring for the Elderley")</f>
        <v>4</v>
      </c>
      <c r="T12" s="60">
        <f t="shared" si="2"/>
        <v>1.0610079575596816E-2</v>
      </c>
    </row>
    <row r="13" spans="1:20" x14ac:dyDescent="0.2">
      <c r="A13" s="9" t="s">
        <v>131</v>
      </c>
      <c r="B13" s="9" t="s">
        <v>144</v>
      </c>
      <c r="C13" s="30" t="s">
        <v>162</v>
      </c>
      <c r="D13" s="3" t="s">
        <v>163</v>
      </c>
      <c r="E13" s="3"/>
      <c r="F13" s="3"/>
      <c r="G13" s="3"/>
      <c r="I13" s="3">
        <f>COUNTIF(A2:A413,"Digital Survey")</f>
        <v>276</v>
      </c>
      <c r="J13" s="30" t="s">
        <v>164</v>
      </c>
      <c r="K13" s="61">
        <f t="shared" si="0"/>
        <v>0.67813267813267808</v>
      </c>
      <c r="L13" s="56"/>
      <c r="N13" s="39" t="s">
        <v>165</v>
      </c>
      <c r="O13" s="49">
        <f>COUNTIF(D5:G132,"Community Cohesion")</f>
        <v>4</v>
      </c>
      <c r="P13" s="60">
        <f t="shared" si="1"/>
        <v>2.4096385542168676E-2</v>
      </c>
      <c r="R13" s="39" t="s">
        <v>165</v>
      </c>
      <c r="S13" s="49">
        <f>COUNTIF(D133:G413,"Community Cohesion")</f>
        <v>4</v>
      </c>
      <c r="T13" s="60">
        <f t="shared" si="2"/>
        <v>1.0610079575596816E-2</v>
      </c>
    </row>
    <row r="14" spans="1:20" ht="85.5" x14ac:dyDescent="0.2">
      <c r="A14" s="9" t="s">
        <v>131</v>
      </c>
      <c r="B14" s="9" t="s">
        <v>126</v>
      </c>
      <c r="C14" s="30" t="s">
        <v>166</v>
      </c>
      <c r="D14" s="3" t="s">
        <v>154</v>
      </c>
      <c r="E14" s="3" t="s">
        <v>167</v>
      </c>
      <c r="F14" s="3"/>
      <c r="G14" s="3"/>
      <c r="I14" s="3">
        <f>COUNTIF(A2:A413,"Physical Survey")</f>
        <v>3</v>
      </c>
      <c r="J14" s="30" t="s">
        <v>125</v>
      </c>
      <c r="K14" s="61">
        <f t="shared" si="0"/>
        <v>7.3710073710073713E-3</v>
      </c>
      <c r="L14" s="56"/>
      <c r="N14" s="39" t="s">
        <v>136</v>
      </c>
      <c r="O14" s="49">
        <f>COUNTIF(D5:G132,"Community Engagement")</f>
        <v>6</v>
      </c>
      <c r="P14" s="60">
        <f t="shared" si="1"/>
        <v>3.614457831325301E-2</v>
      </c>
      <c r="R14" s="39" t="s">
        <v>136</v>
      </c>
      <c r="S14" s="49">
        <f>COUNTIF(D133:G413,"Community Engagement")</f>
        <v>6</v>
      </c>
      <c r="T14" s="60">
        <f t="shared" si="2"/>
        <v>1.5915119363395226E-2</v>
      </c>
    </row>
    <row r="15" spans="1:20" ht="114" x14ac:dyDescent="0.2">
      <c r="A15" s="9" t="s">
        <v>131</v>
      </c>
      <c r="B15" s="9" t="s">
        <v>126</v>
      </c>
      <c r="C15" s="30" t="s">
        <v>168</v>
      </c>
      <c r="D15" s="3" t="s">
        <v>136</v>
      </c>
      <c r="E15" s="4" t="s">
        <v>169</v>
      </c>
      <c r="F15" s="3"/>
      <c r="G15" s="3"/>
      <c r="I15" s="3">
        <f>COUNTIF(A2:A413,"Emailed Feedback - General Public")</f>
        <v>2</v>
      </c>
      <c r="J15" s="30" t="s">
        <v>170</v>
      </c>
      <c r="K15" s="61">
        <f t="shared" si="0"/>
        <v>4.9140049140049139E-3</v>
      </c>
      <c r="L15" s="56"/>
      <c r="N15" s="44" t="s">
        <v>171</v>
      </c>
      <c r="O15" s="49">
        <f>COUNTIF(D5:G132,"Consultation")</f>
        <v>1</v>
      </c>
      <c r="P15" s="60">
        <f t="shared" si="1"/>
        <v>6.024096385542169E-3</v>
      </c>
      <c r="R15" s="44" t="s">
        <v>171</v>
      </c>
      <c r="S15" s="49">
        <f>COUNTIF(D133:G413,"Consultation")</f>
        <v>4</v>
      </c>
      <c r="T15" s="60">
        <f t="shared" si="2"/>
        <v>1.0610079575596816E-2</v>
      </c>
    </row>
    <row r="16" spans="1:20" ht="28.5" x14ac:dyDescent="0.2">
      <c r="A16" s="9" t="s">
        <v>147</v>
      </c>
      <c r="B16" s="10" t="s">
        <v>132</v>
      </c>
      <c r="C16" s="30" t="s">
        <v>172</v>
      </c>
      <c r="D16" s="4" t="s">
        <v>173</v>
      </c>
      <c r="E16" s="3"/>
      <c r="F16" s="3"/>
      <c r="G16" s="3"/>
      <c r="I16" s="3">
        <f>COUNTIF(A2:A413,"Emailed Feedback - Internal")</f>
        <v>21</v>
      </c>
      <c r="J16" s="30" t="s">
        <v>174</v>
      </c>
      <c r="K16" s="61">
        <f t="shared" si="0"/>
        <v>5.1597051597051594E-2</v>
      </c>
      <c r="L16" s="56"/>
      <c r="N16" s="44" t="s">
        <v>175</v>
      </c>
      <c r="O16" s="49">
        <f>COUNTIF(D5:G132,"Cost of EDIEB")</f>
        <v>0</v>
      </c>
      <c r="P16" s="60">
        <f t="shared" si="1"/>
        <v>0</v>
      </c>
      <c r="R16" s="44" t="s">
        <v>175</v>
      </c>
      <c r="S16" s="49">
        <f>COUNTIF(D133:G413,"Cost of EDIEB")</f>
        <v>43</v>
      </c>
      <c r="T16" s="60">
        <f t="shared" si="2"/>
        <v>0.11405835543766578</v>
      </c>
    </row>
    <row r="17" spans="1:20" ht="28.5" x14ac:dyDescent="0.2">
      <c r="A17" s="9" t="s">
        <v>147</v>
      </c>
      <c r="B17" s="10" t="s">
        <v>132</v>
      </c>
      <c r="C17" s="30" t="s">
        <v>176</v>
      </c>
      <c r="D17" s="4" t="s">
        <v>177</v>
      </c>
      <c r="E17" s="3"/>
      <c r="F17" s="3"/>
      <c r="G17" s="3"/>
      <c r="I17" s="6">
        <f>COUNTIF(A2:A413,"Veteran Feedback")</f>
        <v>9</v>
      </c>
      <c r="J17" s="32" t="s">
        <v>178</v>
      </c>
      <c r="K17" s="61">
        <f t="shared" si="0"/>
        <v>2.2113022113022112E-2</v>
      </c>
      <c r="L17" s="56"/>
      <c r="N17" s="45" t="s">
        <v>179</v>
      </c>
      <c r="O17" s="49">
        <f>COUNTIF(D5:G132,"Data Bias in the use of AI ")</f>
        <v>1</v>
      </c>
      <c r="P17" s="60">
        <f t="shared" si="1"/>
        <v>6.024096385542169E-3</v>
      </c>
      <c r="R17" s="45" t="s">
        <v>179</v>
      </c>
      <c r="S17" s="49">
        <f>COUNTIF(D133:G413,"Data Bias in the use of AI ")</f>
        <v>0</v>
      </c>
      <c r="T17" s="60">
        <f t="shared" si="2"/>
        <v>0</v>
      </c>
    </row>
    <row r="18" spans="1:20" ht="29.25" x14ac:dyDescent="0.25">
      <c r="A18" s="9" t="s">
        <v>147</v>
      </c>
      <c r="B18" s="10" t="s">
        <v>132</v>
      </c>
      <c r="C18" s="30" t="s">
        <v>180</v>
      </c>
      <c r="D18" s="4" t="s">
        <v>181</v>
      </c>
      <c r="E18" s="3" t="s">
        <v>134</v>
      </c>
      <c r="F18" s="3"/>
      <c r="G18" s="3"/>
      <c r="I18" s="49">
        <f>SUM(I7:I17)</f>
        <v>407</v>
      </c>
      <c r="J18" s="54" t="s">
        <v>182</v>
      </c>
      <c r="K18" s="62"/>
      <c r="N18" s="39" t="s">
        <v>177</v>
      </c>
      <c r="O18" s="49">
        <f>COUNTIF(D5:G132,"Data Collection of Stroud District")</f>
        <v>5</v>
      </c>
      <c r="P18" s="60">
        <f t="shared" si="1"/>
        <v>3.0120481927710843E-2</v>
      </c>
      <c r="R18" s="39" t="s">
        <v>177</v>
      </c>
      <c r="S18" s="49">
        <f>COUNTIF(D133:G413,"Data Collection of Stroud District")</f>
        <v>9</v>
      </c>
      <c r="T18" s="60">
        <f t="shared" si="2"/>
        <v>2.3872679045092837E-2</v>
      </c>
    </row>
    <row r="19" spans="1:20" ht="28.5" x14ac:dyDescent="0.2">
      <c r="A19" s="9" t="s">
        <v>147</v>
      </c>
      <c r="B19" s="10" t="s">
        <v>132</v>
      </c>
      <c r="C19" s="30" t="s">
        <v>183</v>
      </c>
      <c r="D19" s="3" t="s">
        <v>184</v>
      </c>
      <c r="E19" s="3"/>
      <c r="F19" s="3"/>
      <c r="G19" s="3"/>
      <c r="N19" s="39" t="s">
        <v>143</v>
      </c>
      <c r="O19" s="49">
        <f>COUNTIF(D5:G132,"Diversity Monitoring in Procurement with Key Suppliers")</f>
        <v>1</v>
      </c>
      <c r="P19" s="60">
        <f t="shared" si="1"/>
        <v>6.024096385542169E-3</v>
      </c>
      <c r="R19" s="39" t="s">
        <v>143</v>
      </c>
      <c r="S19" s="49">
        <f>COUNTIF(D133:G413,"Diversity Monitoring in Procurement with Key Suppliers")</f>
        <v>2</v>
      </c>
      <c r="T19" s="60">
        <f t="shared" si="2"/>
        <v>5.3050397877984082E-3</v>
      </c>
    </row>
    <row r="20" spans="1:20" ht="28.5" x14ac:dyDescent="0.2">
      <c r="A20" s="9" t="s">
        <v>147</v>
      </c>
      <c r="B20" s="10" t="s">
        <v>132</v>
      </c>
      <c r="C20" s="30" t="s">
        <v>185</v>
      </c>
      <c r="D20" s="3" t="s">
        <v>184</v>
      </c>
      <c r="E20" s="3"/>
      <c r="F20" s="3"/>
      <c r="G20" s="3"/>
      <c r="N20" s="44" t="s">
        <v>186</v>
      </c>
      <c r="O20" s="49">
        <f>COUNTIF(D5:G132,"EDIEB Pay Gaps")</f>
        <v>3</v>
      </c>
      <c r="P20" s="60">
        <f t="shared" si="1"/>
        <v>1.8072289156626505E-2</v>
      </c>
      <c r="R20" s="44" t="s">
        <v>186</v>
      </c>
      <c r="S20" s="49">
        <f>COUNTIF(D133:G413,"EDIEB Pay Gaps")</f>
        <v>0</v>
      </c>
      <c r="T20" s="60">
        <f t="shared" si="2"/>
        <v>0</v>
      </c>
    </row>
    <row r="21" spans="1:20" ht="57" x14ac:dyDescent="0.2">
      <c r="A21" s="9" t="s">
        <v>147</v>
      </c>
      <c r="B21" s="10" t="s">
        <v>132</v>
      </c>
      <c r="C21" s="30" t="s">
        <v>187</v>
      </c>
      <c r="D21" s="3" t="s">
        <v>136</v>
      </c>
      <c r="E21" s="4" t="s">
        <v>188</v>
      </c>
      <c r="F21" s="3"/>
      <c r="G21" s="3"/>
      <c r="I21" s="63"/>
      <c r="J21" s="64"/>
      <c r="N21" s="45" t="s">
        <v>189</v>
      </c>
      <c r="O21" s="49">
        <f>COUNTIF(D5:G132,"EDIEB Training")</f>
        <v>8</v>
      </c>
      <c r="P21" s="60">
        <f t="shared" si="1"/>
        <v>4.8192771084337352E-2</v>
      </c>
      <c r="R21" s="45" t="s">
        <v>189</v>
      </c>
      <c r="S21" s="49">
        <f>COUNTIF(D133:G413,"EDIEB Training")</f>
        <v>6</v>
      </c>
      <c r="T21" s="60">
        <f t="shared" si="2"/>
        <v>1.5915119363395226E-2</v>
      </c>
    </row>
    <row r="22" spans="1:20" ht="28.5" x14ac:dyDescent="0.2">
      <c r="A22" s="9" t="s">
        <v>147</v>
      </c>
      <c r="B22" s="10" t="s">
        <v>132</v>
      </c>
      <c r="C22" s="30" t="s">
        <v>190</v>
      </c>
      <c r="D22" s="3" t="s">
        <v>165</v>
      </c>
      <c r="E22" s="3"/>
      <c r="F22" s="3"/>
      <c r="G22" s="3"/>
      <c r="N22" s="39" t="s">
        <v>184</v>
      </c>
      <c r="O22" s="49">
        <f>COUNTIF(D5:G132,"Engagement")</f>
        <v>5</v>
      </c>
      <c r="P22" s="60">
        <f t="shared" si="1"/>
        <v>3.0120481927710843E-2</v>
      </c>
      <c r="R22" s="39" t="s">
        <v>184</v>
      </c>
      <c r="S22" s="49">
        <f>COUNTIF(D133:G413,"Engagement")</f>
        <v>0</v>
      </c>
      <c r="T22" s="60">
        <f t="shared" si="2"/>
        <v>0</v>
      </c>
    </row>
    <row r="23" spans="1:20" ht="42.75" x14ac:dyDescent="0.2">
      <c r="A23" s="9" t="s">
        <v>147</v>
      </c>
      <c r="B23" s="10" t="s">
        <v>141</v>
      </c>
      <c r="C23" s="30" t="s">
        <v>191</v>
      </c>
      <c r="D23" s="3" t="s">
        <v>150</v>
      </c>
      <c r="E23" s="3" t="s">
        <v>159</v>
      </c>
      <c r="F23" s="3"/>
      <c r="G23" s="3"/>
      <c r="N23" s="39" t="s">
        <v>169</v>
      </c>
      <c r="O23" s="49">
        <f>COUNTIF(D5:G132,"Engaging Digitally Excluded Members of the District")</f>
        <v>2</v>
      </c>
      <c r="P23" s="60">
        <f t="shared" si="1"/>
        <v>1.2048192771084338E-2</v>
      </c>
      <c r="R23" s="39" t="s">
        <v>169</v>
      </c>
      <c r="S23" s="49">
        <f>COUNTIF(D133:G413,"Engaging Digitally Excluded Members of the District")</f>
        <v>1</v>
      </c>
      <c r="T23" s="60">
        <f t="shared" si="2"/>
        <v>2.6525198938992041E-3</v>
      </c>
    </row>
    <row r="24" spans="1:20" ht="42.75" x14ac:dyDescent="0.2">
      <c r="A24" s="9" t="s">
        <v>147</v>
      </c>
      <c r="B24" s="10" t="s">
        <v>141</v>
      </c>
      <c r="C24" s="31" t="s">
        <v>192</v>
      </c>
      <c r="D24" s="3" t="s">
        <v>159</v>
      </c>
      <c r="E24" s="3"/>
      <c r="F24" s="3"/>
      <c r="G24" s="3"/>
      <c r="N24" s="45" t="s">
        <v>193</v>
      </c>
      <c r="O24" s="49">
        <f>COUNTIF(D5:G132,"Engaging Hard-to-Reach Groups")</f>
        <v>1</v>
      </c>
      <c r="P24" s="60">
        <f t="shared" si="1"/>
        <v>6.024096385542169E-3</v>
      </c>
      <c r="R24" s="45" t="s">
        <v>193</v>
      </c>
      <c r="S24" s="49">
        <f>COUNTIF(D133:G413,"Engaging Hard-to-Reach Groups")</f>
        <v>0</v>
      </c>
      <c r="T24" s="60">
        <f t="shared" si="2"/>
        <v>0</v>
      </c>
    </row>
    <row r="25" spans="1:20" ht="42.75" x14ac:dyDescent="0.2">
      <c r="A25" s="9" t="s">
        <v>147</v>
      </c>
      <c r="B25" s="10" t="s">
        <v>141</v>
      </c>
      <c r="C25" s="30" t="s">
        <v>194</v>
      </c>
      <c r="D25" s="3" t="s">
        <v>195</v>
      </c>
      <c r="E25" s="3"/>
      <c r="F25" s="3"/>
      <c r="G25" s="3"/>
      <c r="N25" s="45" t="s">
        <v>196</v>
      </c>
      <c r="O25" s="49">
        <f>COUNTIF(D5:G132,"Engaging Veterans and Ex-service Community")</f>
        <v>2</v>
      </c>
      <c r="P25" s="60">
        <f t="shared" si="1"/>
        <v>1.2048192771084338E-2</v>
      </c>
      <c r="R25" s="45" t="s">
        <v>196</v>
      </c>
      <c r="S25" s="49">
        <f>COUNTIF(D133:G413,"Engaging Veterans and Ex-service Community")</f>
        <v>1</v>
      </c>
      <c r="T25" s="60">
        <f t="shared" si="2"/>
        <v>2.6525198938992041E-3</v>
      </c>
    </row>
    <row r="26" spans="1:20" x14ac:dyDescent="0.2">
      <c r="A26" s="9" t="s">
        <v>147</v>
      </c>
      <c r="B26" s="9" t="s">
        <v>144</v>
      </c>
      <c r="C26" s="31" t="s">
        <v>197</v>
      </c>
      <c r="D26" s="3" t="s">
        <v>184</v>
      </c>
      <c r="E26" s="3"/>
      <c r="F26" s="3"/>
      <c r="G26" s="3"/>
      <c r="N26" s="44" t="s">
        <v>198</v>
      </c>
      <c r="O26" s="49">
        <f>COUNTIF(D5:G132,"Engaging with Leadership on EDIEB ")</f>
        <v>2</v>
      </c>
      <c r="P26" s="60">
        <f t="shared" si="1"/>
        <v>1.2048192771084338E-2</v>
      </c>
      <c r="R26" s="44" t="s">
        <v>198</v>
      </c>
      <c r="S26" s="49">
        <f>COUNTIF(D133:G413,"Engaging with Leadership on EDIEB ")</f>
        <v>0</v>
      </c>
      <c r="T26" s="60">
        <f t="shared" si="2"/>
        <v>0</v>
      </c>
    </row>
    <row r="27" spans="1:20" ht="28.5" x14ac:dyDescent="0.2">
      <c r="A27" s="9" t="s">
        <v>147</v>
      </c>
      <c r="B27" s="9" t="s">
        <v>144</v>
      </c>
      <c r="C27" s="30" t="s">
        <v>199</v>
      </c>
      <c r="D27" s="3" t="s">
        <v>171</v>
      </c>
      <c r="E27" s="3"/>
      <c r="F27" s="3"/>
      <c r="G27" s="3"/>
      <c r="N27" s="45" t="s">
        <v>200</v>
      </c>
      <c r="O27" s="49">
        <f>COUNTIF(D5:G132,"Engaging with Parish and Town Councils")</f>
        <v>1</v>
      </c>
      <c r="P27" s="60">
        <f t="shared" si="1"/>
        <v>6.024096385542169E-3</v>
      </c>
      <c r="R27" s="45" t="s">
        <v>200</v>
      </c>
      <c r="S27" s="49">
        <f>COUNTIF(D133:G413,"Engaging with Parish and Town Councils")</f>
        <v>0</v>
      </c>
      <c r="T27" s="60">
        <f t="shared" si="2"/>
        <v>0</v>
      </c>
    </row>
    <row r="28" spans="1:20" ht="28.5" x14ac:dyDescent="0.2">
      <c r="A28" s="9" t="s">
        <v>147</v>
      </c>
      <c r="B28" s="9" t="s">
        <v>144</v>
      </c>
      <c r="C28" s="30" t="s">
        <v>201</v>
      </c>
      <c r="D28" s="4" t="s">
        <v>200</v>
      </c>
      <c r="E28" s="3"/>
      <c r="F28" s="3"/>
      <c r="G28" s="3"/>
      <c r="N28" s="39" t="s">
        <v>188</v>
      </c>
      <c r="O28" s="49">
        <f>COUNTIF(D5:G132,"Engaging with Tenants and Residents")</f>
        <v>5</v>
      </c>
      <c r="P28" s="60">
        <f t="shared" si="1"/>
        <v>3.0120481927710843E-2</v>
      </c>
      <c r="R28" s="39" t="s">
        <v>188</v>
      </c>
      <c r="S28" s="49">
        <f>COUNTIF(D133:G413,"Engaging with Tenants and Residents")</f>
        <v>1</v>
      </c>
      <c r="T28" s="60">
        <f t="shared" si="2"/>
        <v>2.6525198938992041E-3</v>
      </c>
    </row>
    <row r="29" spans="1:20" ht="28.5" x14ac:dyDescent="0.2">
      <c r="A29" s="9" t="s">
        <v>147</v>
      </c>
      <c r="B29" s="9" t="s">
        <v>144</v>
      </c>
      <c r="C29" s="30" t="s">
        <v>202</v>
      </c>
      <c r="D29" s="5" t="s">
        <v>169</v>
      </c>
      <c r="E29" s="3" t="s">
        <v>193</v>
      </c>
      <c r="F29" s="3"/>
      <c r="G29" s="3"/>
      <c r="N29" s="39" t="s">
        <v>159</v>
      </c>
      <c r="O29" s="49">
        <f>COUNTIF(D5:G132,"Feedback Loop for EDIEB Initiatives")</f>
        <v>4</v>
      </c>
      <c r="P29" s="60">
        <f t="shared" si="1"/>
        <v>2.4096385542168676E-2</v>
      </c>
      <c r="R29" s="39" t="s">
        <v>159</v>
      </c>
      <c r="S29" s="49">
        <f>COUNTIF(D133:G413,"Feedback Loop for EDIEB Initiatives")</f>
        <v>0</v>
      </c>
      <c r="T29" s="60">
        <f t="shared" si="2"/>
        <v>0</v>
      </c>
    </row>
    <row r="30" spans="1:20" ht="28.5" x14ac:dyDescent="0.2">
      <c r="A30" s="9" t="s">
        <v>147</v>
      </c>
      <c r="B30" s="9" t="s">
        <v>144</v>
      </c>
      <c r="C30" s="30" t="s">
        <v>203</v>
      </c>
      <c r="D30" s="4" t="s">
        <v>196</v>
      </c>
      <c r="E30" s="3"/>
      <c r="F30" s="3"/>
      <c r="G30" s="3"/>
      <c r="N30" s="39" t="s">
        <v>163</v>
      </c>
      <c r="O30" s="49">
        <f>COUNTIF(D5:G132,"Fostering Strong Relationships")</f>
        <v>2</v>
      </c>
      <c r="P30" s="60">
        <f t="shared" si="1"/>
        <v>1.2048192771084338E-2</v>
      </c>
      <c r="R30" s="39" t="s">
        <v>163</v>
      </c>
      <c r="S30" s="49">
        <f>COUNTIF(D133:G413,"Fostering Strong Relationships")</f>
        <v>1</v>
      </c>
      <c r="T30" s="60">
        <f t="shared" si="2"/>
        <v>2.6525198938992041E-3</v>
      </c>
    </row>
    <row r="31" spans="1:20" x14ac:dyDescent="0.2">
      <c r="A31" s="9" t="s">
        <v>147</v>
      </c>
      <c r="B31" s="9" t="s">
        <v>144</v>
      </c>
      <c r="C31" s="30" t="s">
        <v>204</v>
      </c>
      <c r="D31" s="3" t="s">
        <v>154</v>
      </c>
      <c r="E31" s="3" t="s">
        <v>205</v>
      </c>
      <c r="F31" s="3"/>
      <c r="G31" s="3"/>
      <c r="N31" s="44" t="s">
        <v>206</v>
      </c>
      <c r="O31" s="49">
        <f>COUNTIF(D5:G132,"Gender Identity")</f>
        <v>0</v>
      </c>
      <c r="P31" s="60">
        <f t="shared" si="1"/>
        <v>0</v>
      </c>
      <c r="R31" s="44" t="s">
        <v>206</v>
      </c>
      <c r="S31" s="49">
        <f>COUNTIF(D133:G413,"Gender Identity")</f>
        <v>5</v>
      </c>
      <c r="T31" s="60">
        <f t="shared" si="2"/>
        <v>1.3262599469496022E-2</v>
      </c>
    </row>
    <row r="32" spans="1:20" ht="28.5" x14ac:dyDescent="0.2">
      <c r="A32" s="9" t="s">
        <v>147</v>
      </c>
      <c r="B32" s="9" t="s">
        <v>144</v>
      </c>
      <c r="C32" s="30" t="s">
        <v>207</v>
      </c>
      <c r="D32" s="5" t="s">
        <v>188</v>
      </c>
      <c r="E32" s="3" t="s">
        <v>136</v>
      </c>
      <c r="F32" s="34" t="s">
        <v>148</v>
      </c>
      <c r="G32" s="3"/>
      <c r="N32" s="44" t="s">
        <v>208</v>
      </c>
      <c r="O32" s="49">
        <f>COUNTIF(D5:G132,"Housing")</f>
        <v>0</v>
      </c>
      <c r="P32" s="60">
        <f t="shared" si="1"/>
        <v>0</v>
      </c>
      <c r="R32" s="44" t="s">
        <v>208</v>
      </c>
      <c r="S32" s="49">
        <f>COUNTIF(D133:G413,"Housing")</f>
        <v>7</v>
      </c>
      <c r="T32" s="60">
        <f t="shared" si="2"/>
        <v>1.8567639257294429E-2</v>
      </c>
    </row>
    <row r="33" spans="1:20" ht="28.5" x14ac:dyDescent="0.2">
      <c r="A33" s="9" t="s">
        <v>147</v>
      </c>
      <c r="B33" s="9" t="s">
        <v>144</v>
      </c>
      <c r="C33" s="30" t="s">
        <v>209</v>
      </c>
      <c r="D33" s="5" t="s">
        <v>146</v>
      </c>
      <c r="E33" s="3"/>
      <c r="F33" s="3"/>
      <c r="G33" s="3"/>
      <c r="N33" s="45" t="s">
        <v>210</v>
      </c>
      <c r="O33" s="49">
        <f>COUNTIF(D5:G132,"Implementing the EDIEB Policy")</f>
        <v>1</v>
      </c>
      <c r="P33" s="60">
        <f t="shared" si="1"/>
        <v>6.024096385542169E-3</v>
      </c>
      <c r="R33" s="45" t="s">
        <v>210</v>
      </c>
      <c r="S33" s="49">
        <f>COUNTIF(D133:G413,"Implementing the EDIEB Policy")</f>
        <v>13</v>
      </c>
      <c r="T33" s="60">
        <f t="shared" si="2"/>
        <v>3.4482758620689655E-2</v>
      </c>
    </row>
    <row r="34" spans="1:20" x14ac:dyDescent="0.2">
      <c r="A34" s="9" t="s">
        <v>147</v>
      </c>
      <c r="B34" s="9" t="s">
        <v>144</v>
      </c>
      <c r="C34" s="30" t="s">
        <v>211</v>
      </c>
      <c r="D34" s="45" t="s">
        <v>179</v>
      </c>
      <c r="E34" s="3"/>
      <c r="F34" s="3"/>
      <c r="G34" s="6"/>
      <c r="N34" s="43" t="s">
        <v>212</v>
      </c>
      <c r="O34" s="49">
        <f>COUNTIF(D5:G132,"Inclusive Recruitment")</f>
        <v>3</v>
      </c>
      <c r="P34" s="60">
        <f t="shared" si="1"/>
        <v>1.8072289156626505E-2</v>
      </c>
      <c r="R34" s="43" t="s">
        <v>212</v>
      </c>
      <c r="S34" s="49">
        <f>COUNTIF(D133:G413,"Inclusive Recruitment")</f>
        <v>2</v>
      </c>
      <c r="T34" s="60">
        <f t="shared" si="2"/>
        <v>5.3050397877984082E-3</v>
      </c>
    </row>
    <row r="35" spans="1:20" ht="28.5" x14ac:dyDescent="0.2">
      <c r="A35" s="9" t="s">
        <v>147</v>
      </c>
      <c r="B35" s="9" t="s">
        <v>144</v>
      </c>
      <c r="C35" s="30" t="s">
        <v>213</v>
      </c>
      <c r="D35" s="5" t="s">
        <v>159</v>
      </c>
      <c r="E35" s="5" t="s">
        <v>163</v>
      </c>
      <c r="F35" s="29" t="s">
        <v>188</v>
      </c>
      <c r="G35" s="5" t="s">
        <v>148</v>
      </c>
      <c r="N35" s="43" t="s">
        <v>205</v>
      </c>
      <c r="O35" s="49">
        <f>COUNTIF(D5:G132,"Inclusive Strategy Development")</f>
        <v>2</v>
      </c>
      <c r="P35" s="60">
        <f t="shared" si="1"/>
        <v>1.2048192771084338E-2</v>
      </c>
      <c r="R35" s="43" t="s">
        <v>205</v>
      </c>
      <c r="S35" s="49">
        <f>COUNTIF(D133:G413,"Inclusive Strategy Development")</f>
        <v>4</v>
      </c>
      <c r="T35" s="60">
        <f t="shared" si="2"/>
        <v>1.0610079575596816E-2</v>
      </c>
    </row>
    <row r="36" spans="1:20" ht="28.5" x14ac:dyDescent="0.2">
      <c r="A36" s="9" t="s">
        <v>147</v>
      </c>
      <c r="B36" s="9" t="s">
        <v>144</v>
      </c>
      <c r="C36" s="30" t="s">
        <v>214</v>
      </c>
      <c r="D36" s="5" t="s">
        <v>150</v>
      </c>
      <c r="E36" s="3"/>
      <c r="F36" s="3"/>
      <c r="G36" s="26"/>
      <c r="N36" s="44" t="s">
        <v>215</v>
      </c>
      <c r="O36" s="49">
        <f>COUNTIF(D5:G132,"Meritocracy")</f>
        <v>0</v>
      </c>
      <c r="P36" s="60">
        <f t="shared" si="1"/>
        <v>0</v>
      </c>
      <c r="R36" s="44" t="s">
        <v>215</v>
      </c>
      <c r="S36" s="49">
        <f>COUNTIF(D133:G413,"Meritocracy")</f>
        <v>30</v>
      </c>
      <c r="T36" s="60">
        <f t="shared" si="2"/>
        <v>7.9575596816976124E-2</v>
      </c>
    </row>
    <row r="37" spans="1:20" ht="28.5" x14ac:dyDescent="0.2">
      <c r="A37" s="9" t="s">
        <v>147</v>
      </c>
      <c r="B37" s="9" t="s">
        <v>144</v>
      </c>
      <c r="C37" s="30" t="s">
        <v>216</v>
      </c>
      <c r="D37" s="5" t="s">
        <v>188</v>
      </c>
      <c r="E37" s="3"/>
      <c r="F37" s="3"/>
      <c r="G37" s="3"/>
      <c r="N37" s="45" t="s">
        <v>217</v>
      </c>
      <c r="O37" s="49">
        <f>COUNTIF(D5:G132,"National Issues")</f>
        <v>2</v>
      </c>
      <c r="P37" s="60">
        <f t="shared" si="1"/>
        <v>1.2048192771084338E-2</v>
      </c>
      <c r="R37" s="45" t="s">
        <v>217</v>
      </c>
      <c r="S37" s="49">
        <f>COUNTIF(D133:G413,"National Issues")</f>
        <v>16</v>
      </c>
      <c r="T37" s="60">
        <f t="shared" si="2"/>
        <v>4.2440318302387266E-2</v>
      </c>
    </row>
    <row r="38" spans="1:20" ht="28.5" x14ac:dyDescent="0.2">
      <c r="A38" s="9" t="s">
        <v>147</v>
      </c>
      <c r="B38" s="9" t="s">
        <v>144</v>
      </c>
      <c r="C38" s="30" t="s">
        <v>218</v>
      </c>
      <c r="D38" s="3" t="s">
        <v>150</v>
      </c>
      <c r="E38" s="3" t="s">
        <v>165</v>
      </c>
      <c r="F38" s="3"/>
      <c r="G38" s="3"/>
      <c r="N38" s="44" t="s">
        <v>219</v>
      </c>
      <c r="O38" s="49">
        <f>COUNTIF(D5:G132,"No Specific Theme")</f>
        <v>0</v>
      </c>
      <c r="P38" s="60">
        <f t="shared" si="1"/>
        <v>0</v>
      </c>
      <c r="R38" s="44" t="s">
        <v>219</v>
      </c>
      <c r="S38" s="49">
        <f>COUNTIF(D133:G413,"No Specific Theme")</f>
        <v>22</v>
      </c>
      <c r="T38" s="60">
        <f t="shared" si="2"/>
        <v>5.8355437665782495E-2</v>
      </c>
    </row>
    <row r="39" spans="1:20" ht="42.75" x14ac:dyDescent="0.2">
      <c r="A39" s="9" t="s">
        <v>147</v>
      </c>
      <c r="B39" s="9" t="s">
        <v>126</v>
      </c>
      <c r="C39" s="30" t="s">
        <v>220</v>
      </c>
      <c r="D39" s="3" t="s">
        <v>148</v>
      </c>
      <c r="E39" s="34" t="s">
        <v>189</v>
      </c>
      <c r="F39" s="3"/>
      <c r="G39" s="3"/>
      <c r="N39" s="43" t="s">
        <v>221</v>
      </c>
      <c r="O39" s="49">
        <f>COUNTIF(D5:G132,"Opposing Thoughts of EDIEB")</f>
        <v>2</v>
      </c>
      <c r="P39" s="60">
        <f t="shared" si="1"/>
        <v>1.2048192771084338E-2</v>
      </c>
      <c r="R39" s="43" t="s">
        <v>221</v>
      </c>
      <c r="S39" s="49">
        <f>COUNTIF(D133:G413,"Opposing Thoughts of EDIEB")</f>
        <v>63</v>
      </c>
      <c r="T39" s="60">
        <f t="shared" si="2"/>
        <v>0.16710875331564987</v>
      </c>
    </row>
    <row r="40" spans="1:20" ht="28.5" x14ac:dyDescent="0.2">
      <c r="A40" s="9" t="s">
        <v>147</v>
      </c>
      <c r="B40" s="9" t="s">
        <v>126</v>
      </c>
      <c r="C40" s="30" t="s">
        <v>222</v>
      </c>
      <c r="D40" s="36" t="s">
        <v>146</v>
      </c>
      <c r="E40" s="5" t="s">
        <v>188</v>
      </c>
      <c r="F40" s="34" t="s">
        <v>148</v>
      </c>
      <c r="G40" s="3"/>
      <c r="N40" s="39" t="s">
        <v>223</v>
      </c>
      <c r="O40" s="49">
        <f>COUNTIF(D5:G132,"Partnership Working")</f>
        <v>2</v>
      </c>
      <c r="P40" s="60">
        <f t="shared" si="1"/>
        <v>1.2048192771084338E-2</v>
      </c>
      <c r="R40" s="39" t="s">
        <v>223</v>
      </c>
      <c r="S40" s="49">
        <f>COUNTIF(D133:G413,"Partnership Working")</f>
        <v>2</v>
      </c>
      <c r="T40" s="60">
        <f t="shared" si="2"/>
        <v>5.3050397877984082E-3</v>
      </c>
    </row>
    <row r="41" spans="1:20" ht="42.75" x14ac:dyDescent="0.2">
      <c r="A41" s="9" t="s">
        <v>147</v>
      </c>
      <c r="B41" s="9" t="s">
        <v>126</v>
      </c>
      <c r="C41" s="30" t="s">
        <v>224</v>
      </c>
      <c r="D41" s="5" t="s">
        <v>148</v>
      </c>
      <c r="E41" s="35" t="s">
        <v>146</v>
      </c>
      <c r="F41" s="3"/>
      <c r="G41" s="3"/>
      <c r="N41" s="43" t="s">
        <v>225</v>
      </c>
      <c r="O41" s="49">
        <f>COUNTIF(D5:G132,"Performance Monitoring of EDIEB")</f>
        <v>1</v>
      </c>
      <c r="P41" s="60">
        <f t="shared" si="1"/>
        <v>6.024096385542169E-3</v>
      </c>
      <c r="R41" s="43" t="s">
        <v>225</v>
      </c>
      <c r="S41" s="49">
        <f>COUNTIF(D133:G413,"Performance Monitoring of EDIEB")</f>
        <v>11</v>
      </c>
      <c r="T41" s="60">
        <f t="shared" si="2"/>
        <v>2.9177718832891247E-2</v>
      </c>
    </row>
    <row r="42" spans="1:20" ht="57" x14ac:dyDescent="0.2">
      <c r="A42" s="9" t="s">
        <v>147</v>
      </c>
      <c r="B42" s="9" t="s">
        <v>126</v>
      </c>
      <c r="C42" s="30" t="s">
        <v>226</v>
      </c>
      <c r="D42" s="3" t="s">
        <v>136</v>
      </c>
      <c r="E42" s="3" t="s">
        <v>165</v>
      </c>
      <c r="F42" s="3"/>
      <c r="G42" s="3"/>
      <c r="N42" s="43" t="s">
        <v>227</v>
      </c>
      <c r="O42" s="49">
        <f>COUNTIF(D5:G132,"Police and Safety of the Residents")</f>
        <v>0</v>
      </c>
      <c r="P42" s="60">
        <f t="shared" si="1"/>
        <v>0</v>
      </c>
      <c r="R42" s="43" t="s">
        <v>227</v>
      </c>
      <c r="S42" s="49">
        <f>COUNTIF(D133:G413,"Police and Safety of the Residents")</f>
        <v>5</v>
      </c>
      <c r="T42" s="60">
        <f t="shared" si="2"/>
        <v>1.3262599469496022E-2</v>
      </c>
    </row>
    <row r="43" spans="1:20" ht="28.5" x14ac:dyDescent="0.2">
      <c r="A43" s="9" t="s">
        <v>147</v>
      </c>
      <c r="B43" s="9" t="s">
        <v>126</v>
      </c>
      <c r="C43" s="30" t="s">
        <v>228</v>
      </c>
      <c r="D43" s="3" t="s">
        <v>152</v>
      </c>
      <c r="E43" s="3"/>
      <c r="F43" s="3"/>
      <c r="G43" s="3"/>
      <c r="N43" s="44" t="s">
        <v>229</v>
      </c>
      <c r="O43" s="49">
        <f>COUNTIF(D5:G132,"Positive Feedback")</f>
        <v>2</v>
      </c>
      <c r="P43" s="60">
        <f t="shared" si="1"/>
        <v>1.2048192771084338E-2</v>
      </c>
      <c r="R43" s="44" t="s">
        <v>229</v>
      </c>
      <c r="S43" s="49">
        <f>COUNTIF(D133:G413,"Positive Feedback")</f>
        <v>2</v>
      </c>
      <c r="T43" s="60">
        <f t="shared" si="2"/>
        <v>5.3050397877984082E-3</v>
      </c>
    </row>
    <row r="44" spans="1:20" x14ac:dyDescent="0.2">
      <c r="A44" s="9" t="s">
        <v>147</v>
      </c>
      <c r="B44" s="9" t="s">
        <v>126</v>
      </c>
      <c r="C44" s="30" t="s">
        <v>230</v>
      </c>
      <c r="D44" s="3" t="s">
        <v>205</v>
      </c>
      <c r="E44" s="3"/>
      <c r="F44" s="3"/>
      <c r="G44" s="3"/>
      <c r="N44" s="45" t="s">
        <v>231</v>
      </c>
      <c r="O44" s="49">
        <f>COUNTIF(D5:G132,"Promoting EDIEB Initiatives")</f>
        <v>5</v>
      </c>
      <c r="P44" s="60">
        <f t="shared" si="1"/>
        <v>3.0120481927710843E-2</v>
      </c>
      <c r="R44" s="45" t="s">
        <v>231</v>
      </c>
      <c r="S44" s="49">
        <f>COUNTIF(D133:G413,"Promoting EDIEB Initiatives")</f>
        <v>3</v>
      </c>
      <c r="T44" s="60">
        <f t="shared" si="2"/>
        <v>7.9575596816976128E-3</v>
      </c>
    </row>
    <row r="45" spans="1:20" ht="57" x14ac:dyDescent="0.2">
      <c r="A45" s="9" t="s">
        <v>147</v>
      </c>
      <c r="B45" s="9" t="s">
        <v>126</v>
      </c>
      <c r="C45" s="30" t="s">
        <v>232</v>
      </c>
      <c r="D45" s="4" t="s">
        <v>181</v>
      </c>
      <c r="E45" s="5" t="s">
        <v>146</v>
      </c>
      <c r="F45" s="3"/>
      <c r="G45" s="3"/>
      <c r="N45" s="39" t="s">
        <v>146</v>
      </c>
      <c r="O45" s="49">
        <f>COUNTIF(D5:G132,"Public Communications Stance on EDIEB")</f>
        <v>9</v>
      </c>
      <c r="P45" s="60">
        <f t="shared" si="1"/>
        <v>5.4216867469879519E-2</v>
      </c>
      <c r="R45" s="39" t="s">
        <v>146</v>
      </c>
      <c r="S45" s="49">
        <f>COUNTIF(D133:G413,"Public Communications Stance on EDIEB")</f>
        <v>0</v>
      </c>
      <c r="T45" s="60">
        <f t="shared" si="2"/>
        <v>0</v>
      </c>
    </row>
    <row r="46" spans="1:20" ht="42.75" x14ac:dyDescent="0.2">
      <c r="A46" s="9" t="s">
        <v>131</v>
      </c>
      <c r="B46" s="9" t="s">
        <v>126</v>
      </c>
      <c r="C46" s="30" t="s">
        <v>233</v>
      </c>
      <c r="D46" s="5" t="s">
        <v>146</v>
      </c>
      <c r="E46" s="3"/>
      <c r="F46" s="3"/>
      <c r="G46" s="3"/>
      <c r="N46" s="43" t="s">
        <v>195</v>
      </c>
      <c r="O46" s="49">
        <f>COUNTIF(D5:G132,"Role Modelling EDIEB at SDC")</f>
        <v>5</v>
      </c>
      <c r="P46" s="60">
        <f t="shared" si="1"/>
        <v>3.0120481927710843E-2</v>
      </c>
      <c r="R46" s="43" t="s">
        <v>195</v>
      </c>
      <c r="S46" s="49">
        <f>COUNTIF(D133:G413,"Role Modelling EDIEB at SDC")</f>
        <v>0</v>
      </c>
      <c r="T46" s="60">
        <f t="shared" si="2"/>
        <v>0</v>
      </c>
    </row>
    <row r="47" spans="1:20" x14ac:dyDescent="0.2">
      <c r="A47" s="9" t="s">
        <v>131</v>
      </c>
      <c r="B47" s="9" t="s">
        <v>126</v>
      </c>
      <c r="C47" s="30" t="s">
        <v>234</v>
      </c>
      <c r="D47" s="3" t="s">
        <v>154</v>
      </c>
      <c r="E47" s="3"/>
      <c r="F47" s="3"/>
      <c r="G47" s="3"/>
      <c r="N47" s="44" t="s">
        <v>235</v>
      </c>
      <c r="O47" s="49">
        <f>COUNTIF(D5:G132,"Safety of SDC Employees")</f>
        <v>1</v>
      </c>
      <c r="P47" s="60">
        <f t="shared" si="1"/>
        <v>6.024096385542169E-3</v>
      </c>
      <c r="R47" s="44" t="s">
        <v>235</v>
      </c>
      <c r="S47" s="49">
        <f>COUNTIF(D133:G413,"Safety of SDC Employees")</f>
        <v>2</v>
      </c>
      <c r="T47" s="60">
        <f t="shared" si="2"/>
        <v>5.3050397877984082E-3</v>
      </c>
    </row>
    <row r="48" spans="1:20" ht="28.5" x14ac:dyDescent="0.2">
      <c r="A48" s="9" t="s">
        <v>131</v>
      </c>
      <c r="B48" s="9" t="s">
        <v>126</v>
      </c>
      <c r="C48" s="30" t="s">
        <v>236</v>
      </c>
      <c r="D48" s="3" t="s">
        <v>136</v>
      </c>
      <c r="E48" s="3" t="s">
        <v>223</v>
      </c>
      <c r="F48" s="3" t="s">
        <v>229</v>
      </c>
      <c r="G48" s="3"/>
      <c r="N48" s="45" t="s">
        <v>237</v>
      </c>
      <c r="O48" s="49">
        <f>COUNTIF(D5:G132,"SDC Awareness of Neurodiversity")</f>
        <v>4</v>
      </c>
      <c r="P48" s="60">
        <f t="shared" si="1"/>
        <v>2.4096385542168676E-2</v>
      </c>
      <c r="R48" s="45" t="s">
        <v>237</v>
      </c>
      <c r="S48" s="49">
        <f>COUNTIF(D133:G413,"SDC Awareness of Neurodiversity")</f>
        <v>3</v>
      </c>
      <c r="T48" s="60">
        <f t="shared" si="2"/>
        <v>7.9575596816976128E-3</v>
      </c>
    </row>
    <row r="49" spans="1:20" ht="28.5" x14ac:dyDescent="0.2">
      <c r="A49" s="9" t="s">
        <v>151</v>
      </c>
      <c r="B49" s="9" t="s">
        <v>126</v>
      </c>
      <c r="C49" s="30" t="s">
        <v>238</v>
      </c>
      <c r="D49" s="4" t="s">
        <v>128</v>
      </c>
      <c r="E49" s="3"/>
      <c r="F49" s="3"/>
      <c r="G49" s="3"/>
      <c r="N49" s="45" t="s">
        <v>128</v>
      </c>
      <c r="O49" s="49">
        <f>COUNTIF(D5:G132,"Structure and Wording of the EDIEB Policy")</f>
        <v>30</v>
      </c>
      <c r="P49" s="60">
        <f t="shared" si="1"/>
        <v>0.18072289156626506</v>
      </c>
      <c r="R49" s="45" t="s">
        <v>128</v>
      </c>
      <c r="S49" s="49">
        <f>COUNTIF(D133:G413,"Structure and Wording of the EDIEB Policy")</f>
        <v>37</v>
      </c>
      <c r="T49" s="60">
        <f t="shared" si="2"/>
        <v>9.8143236074270557E-2</v>
      </c>
    </row>
    <row r="50" spans="1:20" ht="28.5" x14ac:dyDescent="0.2">
      <c r="A50" s="9" t="s">
        <v>151</v>
      </c>
      <c r="B50" s="9" t="s">
        <v>126</v>
      </c>
      <c r="C50" s="30" t="s">
        <v>239</v>
      </c>
      <c r="D50" s="4" t="s">
        <v>128</v>
      </c>
      <c r="E50" s="3"/>
      <c r="F50" s="3"/>
      <c r="G50" s="3"/>
      <c r="N50" s="44" t="s">
        <v>240</v>
      </c>
      <c r="O50" s="49">
        <f>COUNTIF(D5:G132,"Supporting Residents")</f>
        <v>0</v>
      </c>
      <c r="P50" s="60">
        <f t="shared" si="1"/>
        <v>0</v>
      </c>
      <c r="R50" s="44" t="s">
        <v>240</v>
      </c>
      <c r="S50" s="49">
        <f>COUNTIF(D133:G413,"Supporting Residents")</f>
        <v>10</v>
      </c>
      <c r="T50" s="60">
        <f t="shared" si="2"/>
        <v>2.6525198938992044E-2</v>
      </c>
    </row>
    <row r="51" spans="1:20" x14ac:dyDescent="0.2">
      <c r="A51" s="9" t="s">
        <v>151</v>
      </c>
      <c r="B51" s="9" t="s">
        <v>126</v>
      </c>
      <c r="C51" s="30" t="s">
        <v>241</v>
      </c>
      <c r="D51" s="34" t="s">
        <v>189</v>
      </c>
      <c r="E51" s="3"/>
      <c r="F51" s="3"/>
      <c r="G51" s="3"/>
      <c r="N51" s="39" t="s">
        <v>167</v>
      </c>
      <c r="O51" s="49">
        <f>COUNTIF(D5:G132,"Supporting Vulnerable People")</f>
        <v>1</v>
      </c>
      <c r="P51" s="60">
        <f t="shared" si="1"/>
        <v>6.024096385542169E-3</v>
      </c>
      <c r="R51" s="39" t="s">
        <v>167</v>
      </c>
      <c r="S51" s="49">
        <f>COUNTIF(D133:G413,"Supporting Vulnerable People")</f>
        <v>4</v>
      </c>
      <c r="T51" s="60">
        <f t="shared" si="2"/>
        <v>1.0610079575596816E-2</v>
      </c>
    </row>
    <row r="52" spans="1:20" ht="28.5" x14ac:dyDescent="0.2">
      <c r="A52" s="9" t="s">
        <v>151</v>
      </c>
      <c r="B52" s="9" t="s">
        <v>126</v>
      </c>
      <c r="C52" s="30" t="s">
        <v>242</v>
      </c>
      <c r="D52" s="4" t="s">
        <v>128</v>
      </c>
      <c r="E52" s="3"/>
      <c r="F52" s="3"/>
      <c r="G52" s="3"/>
      <c r="N52" s="39" t="s">
        <v>150</v>
      </c>
      <c r="O52" s="49">
        <f>COUNTIF(D5:G132,"Tackling Difference of Opinions")</f>
        <v>4</v>
      </c>
      <c r="P52" s="60">
        <f t="shared" si="1"/>
        <v>2.4096385542168676E-2</v>
      </c>
      <c r="R52" s="39" t="s">
        <v>150</v>
      </c>
      <c r="S52" s="49">
        <f>COUNTIF(D133:G413,"Tackling Difference of Opinions")</f>
        <v>9</v>
      </c>
      <c r="T52" s="60">
        <f t="shared" si="2"/>
        <v>2.3872679045092837E-2</v>
      </c>
    </row>
    <row r="53" spans="1:20" ht="28.5" x14ac:dyDescent="0.2">
      <c r="A53" s="9" t="s">
        <v>151</v>
      </c>
      <c r="B53" s="9" t="s">
        <v>126</v>
      </c>
      <c r="C53" s="30" t="s">
        <v>243</v>
      </c>
      <c r="D53" s="4" t="s">
        <v>128</v>
      </c>
      <c r="E53" s="3"/>
      <c r="F53" s="3"/>
      <c r="G53" s="3"/>
      <c r="N53" s="44" t="s">
        <v>244</v>
      </c>
      <c r="O53" s="49">
        <f>COUNTIF(D5:G132,"Tackling Inequalities")</f>
        <v>0</v>
      </c>
      <c r="P53" s="60">
        <f t="shared" si="1"/>
        <v>0</v>
      </c>
      <c r="R53" s="44" t="s">
        <v>244</v>
      </c>
      <c r="S53" s="49">
        <f>COUNTIF(D133:G413,"Tackling Inequalities")</f>
        <v>10</v>
      </c>
      <c r="T53" s="60">
        <f t="shared" si="2"/>
        <v>2.6525198938992044E-2</v>
      </c>
    </row>
    <row r="54" spans="1:20" ht="71.25" x14ac:dyDescent="0.2">
      <c r="A54" s="9" t="s">
        <v>151</v>
      </c>
      <c r="B54" s="9" t="s">
        <v>126</v>
      </c>
      <c r="C54" s="30" t="s">
        <v>245</v>
      </c>
      <c r="D54" s="3" t="s">
        <v>237</v>
      </c>
      <c r="E54" s="3"/>
      <c r="F54" s="3"/>
      <c r="G54" s="3"/>
      <c r="N54" s="45" t="s">
        <v>246</v>
      </c>
      <c r="O54" s="49">
        <f>COUNTIF(D5:G132,"Tackling Misinformation")</f>
        <v>2</v>
      </c>
      <c r="P54" s="60">
        <f t="shared" si="1"/>
        <v>1.2048192771084338E-2</v>
      </c>
      <c r="R54" s="45" t="s">
        <v>246</v>
      </c>
      <c r="S54" s="49">
        <f>COUNTIF(D133:G413,"Tackling Misinformation")</f>
        <v>1</v>
      </c>
      <c r="T54" s="60">
        <f t="shared" si="2"/>
        <v>2.6525198938992041E-3</v>
      </c>
    </row>
    <row r="55" spans="1:20" ht="28.5" x14ac:dyDescent="0.2">
      <c r="A55" s="9" t="s">
        <v>151</v>
      </c>
      <c r="B55" s="9" t="s">
        <v>126</v>
      </c>
      <c r="C55" s="30" t="s">
        <v>247</v>
      </c>
      <c r="D55" s="3" t="s">
        <v>134</v>
      </c>
      <c r="E55" s="3"/>
      <c r="F55" s="3"/>
      <c r="G55" s="3"/>
      <c r="N55" s="39" t="s">
        <v>181</v>
      </c>
      <c r="O55" s="49">
        <f>COUNTIF(D5:G132,"The Effect of Global Politics on EDIEB")</f>
        <v>3</v>
      </c>
      <c r="P55" s="60">
        <f t="shared" si="1"/>
        <v>1.8072289156626505E-2</v>
      </c>
      <c r="R55" s="39" t="s">
        <v>181</v>
      </c>
      <c r="S55" s="49">
        <f>COUNTIF(D133:G413,"The Effect of Global Politics on EDIEB")</f>
        <v>2</v>
      </c>
      <c r="T55" s="60">
        <f t="shared" si="2"/>
        <v>5.3050397877984082E-3</v>
      </c>
    </row>
    <row r="56" spans="1:20" ht="42.75" x14ac:dyDescent="0.2">
      <c r="A56" s="9" t="s">
        <v>151</v>
      </c>
      <c r="B56" s="9" t="s">
        <v>126</v>
      </c>
      <c r="C56" s="30" t="s">
        <v>248</v>
      </c>
      <c r="D56" s="6" t="s">
        <v>134</v>
      </c>
      <c r="E56" s="3" t="s">
        <v>229</v>
      </c>
      <c r="F56" s="3"/>
      <c r="G56" s="3"/>
      <c r="N56" s="39" t="s">
        <v>173</v>
      </c>
      <c r="O56" s="49">
        <f>COUNTIF(D5:G132,"The Effect of Local Government Reorganisation on EDIEB ")</f>
        <v>2</v>
      </c>
      <c r="P56" s="60">
        <f t="shared" si="1"/>
        <v>1.2048192771084338E-2</v>
      </c>
      <c r="R56" s="39" t="s">
        <v>173</v>
      </c>
      <c r="S56" s="49">
        <f>COUNTIF(D133:G413,"The Effect of Local Government Reorganisation on EDIEB ")</f>
        <v>0</v>
      </c>
      <c r="T56" s="60">
        <f t="shared" si="2"/>
        <v>0</v>
      </c>
    </row>
    <row r="57" spans="1:20" x14ac:dyDescent="0.2">
      <c r="A57" s="9" t="s">
        <v>151</v>
      </c>
      <c r="B57" s="9" t="s">
        <v>126</v>
      </c>
      <c r="C57" s="30" t="s">
        <v>249</v>
      </c>
      <c r="D57" s="5" t="s">
        <v>231</v>
      </c>
      <c r="E57" s="37"/>
      <c r="F57" s="3"/>
      <c r="G57" s="3"/>
      <c r="N57" s="44" t="s">
        <v>250</v>
      </c>
      <c r="O57" s="49">
        <f>COUNTIF(D5:G132,"Transport")</f>
        <v>0</v>
      </c>
      <c r="P57" s="60">
        <f t="shared" si="1"/>
        <v>0</v>
      </c>
      <c r="R57" s="44" t="s">
        <v>250</v>
      </c>
      <c r="S57" s="49">
        <f>COUNTIF(D133:G413,"Transport")</f>
        <v>7</v>
      </c>
      <c r="T57" s="60">
        <f t="shared" si="2"/>
        <v>1.8567639257294429E-2</v>
      </c>
    </row>
    <row r="58" spans="1:20" ht="28.5" x14ac:dyDescent="0.2">
      <c r="A58" s="9" t="s">
        <v>151</v>
      </c>
      <c r="B58" s="9" t="s">
        <v>126</v>
      </c>
      <c r="C58" s="30" t="s">
        <v>251</v>
      </c>
      <c r="D58" s="38" t="s">
        <v>195</v>
      </c>
      <c r="E58" s="34" t="s">
        <v>231</v>
      </c>
      <c r="F58" s="3"/>
      <c r="G58" s="3"/>
      <c r="N58" s="47" t="s">
        <v>252</v>
      </c>
      <c r="O58" s="49">
        <f>COUNTIF(D5:G132,"Womens and Girls Rights")</f>
        <v>0</v>
      </c>
      <c r="P58" s="60">
        <f t="shared" si="1"/>
        <v>0</v>
      </c>
      <c r="R58" s="47" t="s">
        <v>252</v>
      </c>
      <c r="S58" s="49">
        <f>COUNTIF(D133:G413,"Womens and Girls Rights")</f>
        <v>12</v>
      </c>
      <c r="T58" s="60">
        <f t="shared" si="2"/>
        <v>3.1830238726790451E-2</v>
      </c>
    </row>
    <row r="59" spans="1:20" ht="29.25" x14ac:dyDescent="0.25">
      <c r="A59" s="9" t="s">
        <v>151</v>
      </c>
      <c r="B59" s="9" t="s">
        <v>126</v>
      </c>
      <c r="C59" s="30" t="s">
        <v>253</v>
      </c>
      <c r="D59" s="4" t="s">
        <v>128</v>
      </c>
      <c r="E59" s="3"/>
      <c r="F59" s="3"/>
      <c r="G59" s="3"/>
      <c r="N59" s="54" t="s">
        <v>182</v>
      </c>
      <c r="O59" s="49">
        <f>SUM(O7:O58)</f>
        <v>166</v>
      </c>
      <c r="P59" s="49"/>
      <c r="R59" s="54" t="s">
        <v>182</v>
      </c>
      <c r="S59" s="49">
        <f>SUM(S7:S58)</f>
        <v>377</v>
      </c>
      <c r="T59" s="60">
        <f t="shared" si="2"/>
        <v>1</v>
      </c>
    </row>
    <row r="60" spans="1:20" x14ac:dyDescent="0.2">
      <c r="A60" s="9" t="s">
        <v>151</v>
      </c>
      <c r="B60" s="9" t="s">
        <v>126</v>
      </c>
      <c r="C60" s="30" t="s">
        <v>254</v>
      </c>
      <c r="D60" s="3" t="s">
        <v>217</v>
      </c>
      <c r="E60" s="3"/>
      <c r="F60" s="3"/>
      <c r="G60" s="3"/>
    </row>
    <row r="61" spans="1:20" x14ac:dyDescent="0.2">
      <c r="A61" s="9" t="s">
        <v>151</v>
      </c>
      <c r="B61" s="9" t="s">
        <v>126</v>
      </c>
      <c r="C61" s="30" t="s">
        <v>255</v>
      </c>
      <c r="D61" s="38" t="s">
        <v>195</v>
      </c>
      <c r="E61" s="3"/>
      <c r="F61" s="3"/>
      <c r="G61" s="3"/>
    </row>
    <row r="62" spans="1:20" x14ac:dyDescent="0.2">
      <c r="A62" s="9" t="s">
        <v>151</v>
      </c>
      <c r="B62" s="9" t="s">
        <v>126</v>
      </c>
      <c r="C62" s="30" t="s">
        <v>256</v>
      </c>
      <c r="D62" s="34" t="s">
        <v>189</v>
      </c>
      <c r="E62" s="3"/>
      <c r="F62" s="3"/>
      <c r="G62" s="3"/>
    </row>
    <row r="63" spans="1:20" ht="99.75" x14ac:dyDescent="0.2">
      <c r="A63" s="9" t="s">
        <v>151</v>
      </c>
      <c r="B63" s="9" t="s">
        <v>126</v>
      </c>
      <c r="C63" s="30" t="s">
        <v>257</v>
      </c>
      <c r="D63" s="6" t="s">
        <v>134</v>
      </c>
      <c r="E63" s="5" t="s">
        <v>181</v>
      </c>
      <c r="F63" s="4" t="s">
        <v>246</v>
      </c>
      <c r="G63" s="3"/>
    </row>
    <row r="64" spans="1:20" ht="42.75" x14ac:dyDescent="0.2">
      <c r="A64" s="9" t="s">
        <v>151</v>
      </c>
      <c r="B64" s="9" t="s">
        <v>126</v>
      </c>
      <c r="C64" s="30" t="s">
        <v>258</v>
      </c>
      <c r="D64" s="38" t="s">
        <v>195</v>
      </c>
      <c r="E64" s="37" t="s">
        <v>155</v>
      </c>
      <c r="F64" s="3"/>
      <c r="G64" s="3"/>
    </row>
    <row r="65" spans="1:7" ht="28.5" x14ac:dyDescent="0.2">
      <c r="A65" s="9" t="s">
        <v>151</v>
      </c>
      <c r="B65" s="9" t="s">
        <v>126</v>
      </c>
      <c r="C65" s="30" t="s">
        <v>259</v>
      </c>
      <c r="D65" s="26" t="s">
        <v>235</v>
      </c>
      <c r="E65" s="3"/>
      <c r="F65" s="3"/>
      <c r="G65" s="3"/>
    </row>
    <row r="66" spans="1:7" x14ac:dyDescent="0.2">
      <c r="A66" s="9" t="s">
        <v>151</v>
      </c>
      <c r="B66" s="9" t="s">
        <v>126</v>
      </c>
      <c r="C66" s="30" t="s">
        <v>260</v>
      </c>
      <c r="D66" s="3" t="s">
        <v>134</v>
      </c>
      <c r="E66" s="3"/>
      <c r="F66" s="3"/>
      <c r="G66" s="3"/>
    </row>
    <row r="67" spans="1:7" x14ac:dyDescent="0.2">
      <c r="A67" s="9" t="s">
        <v>151</v>
      </c>
      <c r="B67" s="9" t="s">
        <v>126</v>
      </c>
      <c r="C67" s="30" t="s">
        <v>261</v>
      </c>
      <c r="D67" s="39" t="s">
        <v>231</v>
      </c>
      <c r="E67" s="3"/>
      <c r="F67" s="3"/>
      <c r="G67" s="3"/>
    </row>
    <row r="68" spans="1:7" ht="28.5" x14ac:dyDescent="0.2">
      <c r="A68" s="9" t="s">
        <v>151</v>
      </c>
      <c r="B68" s="9" t="s">
        <v>126</v>
      </c>
      <c r="C68" s="30" t="s">
        <v>262</v>
      </c>
      <c r="D68" s="39" t="s">
        <v>148</v>
      </c>
      <c r="E68" s="3"/>
      <c r="F68" s="3"/>
      <c r="G68" s="3"/>
    </row>
    <row r="69" spans="1:7" x14ac:dyDescent="0.2">
      <c r="A69" s="9" t="s">
        <v>151</v>
      </c>
      <c r="B69" s="9" t="s">
        <v>126</v>
      </c>
      <c r="C69" s="30" t="s">
        <v>263</v>
      </c>
      <c r="D69" s="39" t="s">
        <v>148</v>
      </c>
      <c r="E69" s="3"/>
      <c r="F69" s="3"/>
      <c r="G69" s="3"/>
    </row>
    <row r="70" spans="1:7" x14ac:dyDescent="0.2">
      <c r="A70" s="9" t="s">
        <v>151</v>
      </c>
      <c r="B70" s="9" t="s">
        <v>126</v>
      </c>
      <c r="C70" s="30" t="s">
        <v>264</v>
      </c>
      <c r="D70" s="3" t="s">
        <v>155</v>
      </c>
      <c r="E70" s="3"/>
      <c r="F70" s="3"/>
      <c r="G70" s="3"/>
    </row>
    <row r="71" spans="1:7" x14ac:dyDescent="0.2">
      <c r="A71" s="9" t="s">
        <v>151</v>
      </c>
      <c r="B71" s="9" t="s">
        <v>126</v>
      </c>
      <c r="C71" s="30" t="s">
        <v>265</v>
      </c>
      <c r="D71" s="3" t="s">
        <v>231</v>
      </c>
      <c r="E71" s="3"/>
      <c r="F71" s="3"/>
      <c r="G71" s="3"/>
    </row>
    <row r="72" spans="1:7" ht="28.5" x14ac:dyDescent="0.2">
      <c r="A72" s="9" t="s">
        <v>151</v>
      </c>
      <c r="B72" s="9" t="s">
        <v>126</v>
      </c>
      <c r="C72" s="30" t="s">
        <v>266</v>
      </c>
      <c r="D72" s="3" t="s">
        <v>148</v>
      </c>
      <c r="E72" s="4" t="s">
        <v>146</v>
      </c>
      <c r="F72" s="3"/>
      <c r="G72" s="3"/>
    </row>
    <row r="73" spans="1:7" ht="28.5" x14ac:dyDescent="0.2">
      <c r="A73" s="9" t="s">
        <v>151</v>
      </c>
      <c r="B73" s="9" t="s">
        <v>126</v>
      </c>
      <c r="C73" s="30" t="s">
        <v>267</v>
      </c>
      <c r="D73" s="4" t="s">
        <v>146</v>
      </c>
      <c r="E73" s="3"/>
      <c r="F73" s="3"/>
      <c r="G73" s="3"/>
    </row>
    <row r="74" spans="1:7" ht="114" x14ac:dyDescent="0.2">
      <c r="A74" s="9" t="s">
        <v>170</v>
      </c>
      <c r="B74" s="9" t="s">
        <v>126</v>
      </c>
      <c r="C74" s="30" t="s">
        <v>268</v>
      </c>
      <c r="D74" s="3" t="s">
        <v>165</v>
      </c>
      <c r="E74" s="3" t="s">
        <v>221</v>
      </c>
      <c r="F74" s="3"/>
      <c r="G74" s="3"/>
    </row>
    <row r="75" spans="1:7" ht="409.5" x14ac:dyDescent="0.2">
      <c r="A75" s="9" t="s">
        <v>170</v>
      </c>
      <c r="B75" s="9" t="s">
        <v>126</v>
      </c>
      <c r="C75" s="30" t="s">
        <v>269</v>
      </c>
      <c r="D75" s="3" t="s">
        <v>221</v>
      </c>
      <c r="E75" s="3"/>
      <c r="F75" s="3"/>
      <c r="G75" s="3"/>
    </row>
    <row r="76" spans="1:7" ht="28.5" x14ac:dyDescent="0.2">
      <c r="A76" s="9" t="s">
        <v>147</v>
      </c>
      <c r="B76" s="9" t="s">
        <v>126</v>
      </c>
      <c r="C76" s="30" t="s">
        <v>270</v>
      </c>
      <c r="D76" s="3" t="s">
        <v>246</v>
      </c>
      <c r="E76" s="39" t="s">
        <v>146</v>
      </c>
      <c r="F76" s="3"/>
      <c r="G76" s="3"/>
    </row>
    <row r="77" spans="1:7" ht="28.5" x14ac:dyDescent="0.2">
      <c r="A77" s="9" t="s">
        <v>147</v>
      </c>
      <c r="B77" s="9" t="s">
        <v>126</v>
      </c>
      <c r="C77" s="30" t="s">
        <v>271</v>
      </c>
      <c r="D77" s="3" t="s">
        <v>217</v>
      </c>
      <c r="E77" s="3"/>
      <c r="F77" s="3"/>
      <c r="G77" s="3"/>
    </row>
    <row r="78" spans="1:7" ht="28.5" x14ac:dyDescent="0.2">
      <c r="A78" s="9" t="s">
        <v>131</v>
      </c>
      <c r="B78" s="10" t="s">
        <v>132</v>
      </c>
      <c r="C78" s="31" t="s">
        <v>272</v>
      </c>
      <c r="D78" s="40" t="s">
        <v>186</v>
      </c>
      <c r="E78" s="3"/>
      <c r="F78" s="3"/>
      <c r="G78" s="3"/>
    </row>
    <row r="79" spans="1:7" ht="28.5" x14ac:dyDescent="0.2">
      <c r="A79" s="9" t="s">
        <v>131</v>
      </c>
      <c r="B79" s="10" t="s">
        <v>132</v>
      </c>
      <c r="C79" s="30" t="s">
        <v>273</v>
      </c>
      <c r="D79" s="3" t="s">
        <v>134</v>
      </c>
      <c r="E79" s="3"/>
      <c r="F79" s="3"/>
      <c r="G79" s="3"/>
    </row>
    <row r="80" spans="1:7" ht="28.5" x14ac:dyDescent="0.2">
      <c r="A80" s="9" t="s">
        <v>131</v>
      </c>
      <c r="B80" s="10" t="s">
        <v>132</v>
      </c>
      <c r="C80" s="30" t="s">
        <v>274</v>
      </c>
      <c r="D80" s="40" t="s">
        <v>195</v>
      </c>
      <c r="E80" s="3" t="s">
        <v>134</v>
      </c>
      <c r="F80" s="3"/>
      <c r="G80" s="3"/>
    </row>
    <row r="81" spans="1:7" ht="28.5" x14ac:dyDescent="0.2">
      <c r="A81" s="9" t="s">
        <v>131</v>
      </c>
      <c r="B81" s="10" t="s">
        <v>132</v>
      </c>
      <c r="C81" s="30" t="s">
        <v>275</v>
      </c>
      <c r="D81" s="40" t="s">
        <v>198</v>
      </c>
      <c r="E81" s="3"/>
      <c r="F81" s="3"/>
      <c r="G81" s="3"/>
    </row>
    <row r="82" spans="1:7" ht="28.5" x14ac:dyDescent="0.2">
      <c r="A82" s="9" t="s">
        <v>131</v>
      </c>
      <c r="B82" s="10" t="s">
        <v>132</v>
      </c>
      <c r="C82" s="30" t="s">
        <v>276</v>
      </c>
      <c r="D82" s="40" t="s">
        <v>198</v>
      </c>
      <c r="E82" s="3"/>
      <c r="F82" s="3"/>
      <c r="G82" s="3"/>
    </row>
    <row r="83" spans="1:7" ht="28.5" x14ac:dyDescent="0.2">
      <c r="A83" s="9" t="s">
        <v>131</v>
      </c>
      <c r="B83" s="10" t="s">
        <v>132</v>
      </c>
      <c r="C83" s="30" t="s">
        <v>277</v>
      </c>
      <c r="D83" s="3" t="s">
        <v>134</v>
      </c>
      <c r="E83" s="3"/>
      <c r="F83" s="3"/>
      <c r="G83" s="3"/>
    </row>
    <row r="84" spans="1:7" ht="28.5" x14ac:dyDescent="0.2">
      <c r="A84" s="9" t="s">
        <v>131</v>
      </c>
      <c r="B84" s="10" t="s">
        <v>132</v>
      </c>
      <c r="C84" s="30" t="s">
        <v>278</v>
      </c>
      <c r="D84" s="3" t="s">
        <v>223</v>
      </c>
      <c r="E84" s="3"/>
      <c r="F84" s="3"/>
      <c r="G84" s="3"/>
    </row>
    <row r="85" spans="1:7" ht="28.5" x14ac:dyDescent="0.2">
      <c r="A85" s="9" t="s">
        <v>131</v>
      </c>
      <c r="B85" s="10" t="s">
        <v>132</v>
      </c>
      <c r="C85" s="31" t="s">
        <v>279</v>
      </c>
      <c r="D85" s="3" t="s">
        <v>184</v>
      </c>
      <c r="E85" s="3"/>
      <c r="F85" s="3"/>
      <c r="G85" s="3"/>
    </row>
    <row r="86" spans="1:7" ht="28.5" x14ac:dyDescent="0.2">
      <c r="A86" s="9" t="s">
        <v>131</v>
      </c>
      <c r="B86" s="10" t="s">
        <v>132</v>
      </c>
      <c r="C86" s="31" t="s">
        <v>280</v>
      </c>
      <c r="D86" s="3" t="s">
        <v>184</v>
      </c>
      <c r="E86" s="3"/>
      <c r="F86" s="3"/>
      <c r="G86" s="3"/>
    </row>
    <row r="87" spans="1:7" ht="42.75" x14ac:dyDescent="0.2">
      <c r="A87" s="9" t="s">
        <v>131</v>
      </c>
      <c r="B87" s="10" t="s">
        <v>141</v>
      </c>
      <c r="C87" s="30" t="s">
        <v>281</v>
      </c>
      <c r="D87" s="3" t="s">
        <v>225</v>
      </c>
      <c r="E87" s="3"/>
      <c r="F87" s="3"/>
      <c r="G87" s="3"/>
    </row>
    <row r="88" spans="1:7" ht="42.75" x14ac:dyDescent="0.2">
      <c r="A88" s="9" t="s">
        <v>131</v>
      </c>
      <c r="B88" s="10" t="s">
        <v>141</v>
      </c>
      <c r="C88" s="30" t="s">
        <v>282</v>
      </c>
      <c r="D88" s="3" t="s">
        <v>134</v>
      </c>
      <c r="E88" s="3"/>
      <c r="F88" s="3"/>
      <c r="G88" s="3"/>
    </row>
    <row r="89" spans="1:7" x14ac:dyDescent="0.2">
      <c r="A89" s="9" t="s">
        <v>131</v>
      </c>
      <c r="B89" s="9" t="s">
        <v>144</v>
      </c>
      <c r="C89" s="30" t="s">
        <v>283</v>
      </c>
      <c r="D89" s="3" t="s">
        <v>148</v>
      </c>
      <c r="E89" s="3"/>
      <c r="F89" s="3"/>
      <c r="G89" s="3"/>
    </row>
    <row r="90" spans="1:7" x14ac:dyDescent="0.2">
      <c r="A90" s="9" t="s">
        <v>131</v>
      </c>
      <c r="B90" s="9" t="s">
        <v>144</v>
      </c>
      <c r="C90" s="30" t="s">
        <v>284</v>
      </c>
      <c r="D90" s="3" t="s">
        <v>148</v>
      </c>
      <c r="E90" s="3"/>
      <c r="F90" s="3"/>
      <c r="G90" s="3"/>
    </row>
    <row r="91" spans="1:7" x14ac:dyDescent="0.2">
      <c r="A91" s="9" t="s">
        <v>131</v>
      </c>
      <c r="B91" s="9" t="s">
        <v>144</v>
      </c>
      <c r="C91" s="30" t="s">
        <v>285</v>
      </c>
      <c r="D91" s="3" t="s">
        <v>148</v>
      </c>
      <c r="E91" s="3"/>
      <c r="F91" s="3"/>
      <c r="G91" s="3"/>
    </row>
    <row r="92" spans="1:7" x14ac:dyDescent="0.2">
      <c r="A92" s="9" t="s">
        <v>131</v>
      </c>
      <c r="B92" s="9" t="s">
        <v>144</v>
      </c>
      <c r="C92" s="31" t="s">
        <v>286</v>
      </c>
      <c r="D92" s="3" t="s">
        <v>148</v>
      </c>
      <c r="E92" s="3"/>
      <c r="F92" s="3"/>
      <c r="G92" s="3"/>
    </row>
    <row r="93" spans="1:7" x14ac:dyDescent="0.2">
      <c r="A93" s="9" t="s">
        <v>131</v>
      </c>
      <c r="B93" s="9" t="s">
        <v>126</v>
      </c>
      <c r="C93" s="30" t="s">
        <v>287</v>
      </c>
      <c r="D93" s="3" t="s">
        <v>189</v>
      </c>
      <c r="E93" s="3"/>
      <c r="F93" s="3"/>
      <c r="G93" s="3"/>
    </row>
    <row r="94" spans="1:7" ht="57" x14ac:dyDescent="0.2">
      <c r="A94" s="9" t="s">
        <v>131</v>
      </c>
      <c r="B94" s="9" t="s">
        <v>126</v>
      </c>
      <c r="C94" s="30" t="s">
        <v>288</v>
      </c>
      <c r="D94" s="40" t="s">
        <v>186</v>
      </c>
      <c r="E94" s="3"/>
      <c r="F94" s="3"/>
      <c r="G94" s="3"/>
    </row>
    <row r="95" spans="1:7" ht="28.5" x14ac:dyDescent="0.2">
      <c r="A95" s="9" t="s">
        <v>131</v>
      </c>
      <c r="B95" s="9" t="s">
        <v>126</v>
      </c>
      <c r="C95" s="30" t="s">
        <v>289</v>
      </c>
      <c r="D95" s="3" t="s">
        <v>189</v>
      </c>
      <c r="E95" s="39" t="s">
        <v>128</v>
      </c>
      <c r="F95" s="3"/>
      <c r="G95" s="3"/>
    </row>
    <row r="96" spans="1:7" ht="42.75" x14ac:dyDescent="0.2">
      <c r="A96" s="9" t="s">
        <v>174</v>
      </c>
      <c r="B96" s="9" t="s">
        <v>126</v>
      </c>
      <c r="C96" s="30" t="s">
        <v>290</v>
      </c>
      <c r="D96" s="39" t="s">
        <v>128</v>
      </c>
      <c r="E96" s="3"/>
      <c r="F96" s="3"/>
      <c r="G96" s="3"/>
    </row>
    <row r="97" spans="1:7" ht="69.75" customHeight="1" x14ac:dyDescent="0.2">
      <c r="A97" s="9" t="s">
        <v>174</v>
      </c>
      <c r="B97" s="9" t="s">
        <v>126</v>
      </c>
      <c r="C97" s="30" t="s">
        <v>291</v>
      </c>
      <c r="D97" s="39" t="s">
        <v>128</v>
      </c>
      <c r="E97" s="3"/>
      <c r="F97" s="3"/>
      <c r="G97" s="3"/>
    </row>
    <row r="98" spans="1:7" ht="28.5" x14ac:dyDescent="0.2">
      <c r="A98" s="9" t="s">
        <v>174</v>
      </c>
      <c r="B98" s="9" t="s">
        <v>126</v>
      </c>
      <c r="C98" s="30" t="s">
        <v>292</v>
      </c>
      <c r="D98" s="39" t="s">
        <v>128</v>
      </c>
      <c r="E98" s="3"/>
      <c r="F98" s="3"/>
      <c r="G98" s="3"/>
    </row>
    <row r="99" spans="1:7" ht="28.5" x14ac:dyDescent="0.2">
      <c r="A99" s="9" t="s">
        <v>174</v>
      </c>
      <c r="B99" s="9" t="s">
        <v>126</v>
      </c>
      <c r="C99" s="30" t="s">
        <v>293</v>
      </c>
      <c r="D99" s="39" t="s">
        <v>128</v>
      </c>
      <c r="E99" s="3"/>
      <c r="F99" s="3"/>
      <c r="G99" s="3"/>
    </row>
    <row r="100" spans="1:7" ht="28.5" x14ac:dyDescent="0.2">
      <c r="A100" s="9" t="s">
        <v>174</v>
      </c>
      <c r="B100" s="9" t="s">
        <v>126</v>
      </c>
      <c r="C100" s="30" t="s">
        <v>294</v>
      </c>
      <c r="D100" s="39" t="s">
        <v>128</v>
      </c>
      <c r="E100" s="3"/>
      <c r="F100" s="3"/>
      <c r="G100" s="3"/>
    </row>
    <row r="101" spans="1:7" ht="28.5" x14ac:dyDescent="0.2">
      <c r="A101" s="9" t="s">
        <v>174</v>
      </c>
      <c r="B101" s="9" t="s">
        <v>126</v>
      </c>
      <c r="C101" s="30" t="s">
        <v>295</v>
      </c>
      <c r="D101" s="3" t="s">
        <v>148</v>
      </c>
      <c r="E101" s="3"/>
      <c r="F101" s="3"/>
      <c r="G101" s="3"/>
    </row>
    <row r="102" spans="1:7" ht="28.5" x14ac:dyDescent="0.2">
      <c r="A102" s="9" t="s">
        <v>174</v>
      </c>
      <c r="B102" s="9" t="s">
        <v>126</v>
      </c>
      <c r="C102" s="30" t="s">
        <v>296</v>
      </c>
      <c r="D102" s="39" t="s">
        <v>231</v>
      </c>
      <c r="E102" s="39" t="s">
        <v>128</v>
      </c>
      <c r="F102" s="3"/>
      <c r="G102" s="3"/>
    </row>
    <row r="103" spans="1:7" ht="28.5" x14ac:dyDescent="0.2">
      <c r="A103" s="9" t="s">
        <v>174</v>
      </c>
      <c r="B103" s="9" t="s">
        <v>126</v>
      </c>
      <c r="C103" s="30" t="s">
        <v>297</v>
      </c>
      <c r="D103" s="39" t="s">
        <v>128</v>
      </c>
      <c r="E103" s="3"/>
      <c r="F103" s="3"/>
      <c r="G103" s="3"/>
    </row>
    <row r="104" spans="1:7" ht="28.5" x14ac:dyDescent="0.2">
      <c r="A104" s="9" t="s">
        <v>174</v>
      </c>
      <c r="B104" s="9" t="s">
        <v>126</v>
      </c>
      <c r="C104" s="30" t="s">
        <v>298</v>
      </c>
      <c r="D104" s="39" t="s">
        <v>128</v>
      </c>
      <c r="E104" s="3"/>
      <c r="F104" s="3"/>
      <c r="G104" s="3"/>
    </row>
    <row r="105" spans="1:7" ht="28.5" x14ac:dyDescent="0.2">
      <c r="A105" s="9" t="s">
        <v>4</v>
      </c>
      <c r="B105" s="9" t="s">
        <v>126</v>
      </c>
      <c r="C105" s="30" t="s">
        <v>299</v>
      </c>
      <c r="D105" s="39" t="s">
        <v>128</v>
      </c>
      <c r="E105" s="3"/>
      <c r="F105" s="3"/>
      <c r="G105" s="3"/>
    </row>
    <row r="106" spans="1:7" ht="42.75" x14ac:dyDescent="0.2">
      <c r="A106" s="9" t="s">
        <v>178</v>
      </c>
      <c r="B106" s="9" t="s">
        <v>126</v>
      </c>
      <c r="C106" s="30" t="s">
        <v>300</v>
      </c>
      <c r="D106" s="39" t="s">
        <v>128</v>
      </c>
      <c r="E106" s="3"/>
      <c r="F106" s="3"/>
      <c r="G106" s="3"/>
    </row>
    <row r="107" spans="1:7" ht="131.25" customHeight="1" x14ac:dyDescent="0.2">
      <c r="A107" s="9" t="s">
        <v>178</v>
      </c>
      <c r="B107" s="9" t="s">
        <v>126</v>
      </c>
      <c r="C107" s="30" t="s">
        <v>301</v>
      </c>
      <c r="D107" s="39" t="s">
        <v>177</v>
      </c>
      <c r="E107" s="3"/>
      <c r="F107" s="3"/>
      <c r="G107" s="3"/>
    </row>
    <row r="108" spans="1:7" ht="71.25" x14ac:dyDescent="0.2">
      <c r="A108" s="9" t="s">
        <v>178</v>
      </c>
      <c r="B108" s="9" t="s">
        <v>126</v>
      </c>
      <c r="C108" s="30" t="s">
        <v>302</v>
      </c>
      <c r="D108" s="39" t="s">
        <v>128</v>
      </c>
      <c r="E108" s="3"/>
      <c r="F108" s="3"/>
      <c r="G108" s="3"/>
    </row>
    <row r="109" spans="1:7" ht="28.5" x14ac:dyDescent="0.2">
      <c r="A109" s="9" t="s">
        <v>178</v>
      </c>
      <c r="B109" s="9" t="s">
        <v>126</v>
      </c>
      <c r="C109" s="30" t="s">
        <v>303</v>
      </c>
      <c r="D109" s="39" t="s">
        <v>128</v>
      </c>
      <c r="E109" s="3"/>
      <c r="F109" s="3"/>
      <c r="G109" s="3"/>
    </row>
    <row r="110" spans="1:7" x14ac:dyDescent="0.2">
      <c r="A110" s="9" t="s">
        <v>178</v>
      </c>
      <c r="B110" s="9" t="s">
        <v>126</v>
      </c>
      <c r="C110" s="30" t="s">
        <v>304</v>
      </c>
      <c r="D110" s="3" t="s">
        <v>189</v>
      </c>
      <c r="E110" s="3"/>
      <c r="F110" s="3"/>
      <c r="G110" s="3"/>
    </row>
    <row r="111" spans="1:7" ht="141" customHeight="1" x14ac:dyDescent="0.2">
      <c r="A111" s="9" t="s">
        <v>178</v>
      </c>
      <c r="B111" s="9" t="s">
        <v>126</v>
      </c>
      <c r="C111" s="30" t="s">
        <v>305</v>
      </c>
      <c r="D111" s="39" t="s">
        <v>128</v>
      </c>
      <c r="E111" s="3"/>
      <c r="F111" s="3"/>
      <c r="G111" s="3"/>
    </row>
    <row r="112" spans="1:7" ht="57" x14ac:dyDescent="0.2">
      <c r="A112" s="9" t="s">
        <v>178</v>
      </c>
      <c r="B112" s="9" t="s">
        <v>126</v>
      </c>
      <c r="C112" s="30" t="s">
        <v>306</v>
      </c>
      <c r="D112" s="39" t="s">
        <v>128</v>
      </c>
      <c r="E112" s="3"/>
      <c r="F112" s="3"/>
      <c r="G112" s="3"/>
    </row>
    <row r="113" spans="1:7" ht="42.75" x14ac:dyDescent="0.2">
      <c r="A113" s="9" t="s">
        <v>178</v>
      </c>
      <c r="B113" s="9" t="s">
        <v>126</v>
      </c>
      <c r="C113" s="30" t="s">
        <v>307</v>
      </c>
      <c r="D113" s="39" t="s">
        <v>128</v>
      </c>
      <c r="E113" s="3"/>
      <c r="F113" s="3"/>
      <c r="G113" s="3"/>
    </row>
    <row r="114" spans="1:7" ht="183" customHeight="1" x14ac:dyDescent="0.2">
      <c r="A114" s="9" t="s">
        <v>178</v>
      </c>
      <c r="B114" s="9" t="s">
        <v>126</v>
      </c>
      <c r="C114" s="30" t="s">
        <v>308</v>
      </c>
      <c r="D114" s="39" t="s">
        <v>128</v>
      </c>
      <c r="E114" s="39" t="s">
        <v>196</v>
      </c>
      <c r="F114" s="3"/>
      <c r="G114" s="3"/>
    </row>
    <row r="115" spans="1:7" ht="307.5" customHeight="1" x14ac:dyDescent="0.2">
      <c r="A115" s="9" t="s">
        <v>151</v>
      </c>
      <c r="B115" s="9" t="s">
        <v>126</v>
      </c>
      <c r="C115" s="30" t="s">
        <v>309</v>
      </c>
      <c r="D115" s="3" t="s">
        <v>148</v>
      </c>
      <c r="E115" s="39" t="s">
        <v>237</v>
      </c>
      <c r="F115" s="4" t="s">
        <v>210</v>
      </c>
      <c r="G115" s="3"/>
    </row>
    <row r="116" spans="1:7" ht="270.75" x14ac:dyDescent="0.2">
      <c r="A116" s="9" t="s">
        <v>151</v>
      </c>
      <c r="B116" s="9" t="s">
        <v>126</v>
      </c>
      <c r="C116" s="30" t="s">
        <v>310</v>
      </c>
      <c r="D116" s="39" t="s">
        <v>237</v>
      </c>
      <c r="E116" s="3" t="s">
        <v>189</v>
      </c>
      <c r="F116" s="3"/>
      <c r="G116" s="3"/>
    </row>
    <row r="117" spans="1:7" ht="193.5" customHeight="1" x14ac:dyDescent="0.2">
      <c r="A117" s="9" t="s">
        <v>151</v>
      </c>
      <c r="B117" s="9" t="s">
        <v>126</v>
      </c>
      <c r="C117" s="30" t="s">
        <v>311</v>
      </c>
      <c r="D117" s="39" t="s">
        <v>128</v>
      </c>
      <c r="E117" s="39" t="s">
        <v>177</v>
      </c>
      <c r="F117" s="3"/>
      <c r="G117" s="3"/>
    </row>
    <row r="118" spans="1:7" ht="42.75" x14ac:dyDescent="0.2">
      <c r="A118" s="9" t="s">
        <v>151</v>
      </c>
      <c r="B118" s="9" t="s">
        <v>126</v>
      </c>
      <c r="C118" s="30" t="s">
        <v>312</v>
      </c>
      <c r="D118" s="40" t="s">
        <v>186</v>
      </c>
      <c r="E118" s="3"/>
      <c r="F118" s="3"/>
      <c r="G118" s="3"/>
    </row>
    <row r="119" spans="1:7" ht="370.5" x14ac:dyDescent="0.2">
      <c r="A119" s="9" t="s">
        <v>151</v>
      </c>
      <c r="B119" s="9" t="s">
        <v>126</v>
      </c>
      <c r="C119" s="30" t="s">
        <v>313</v>
      </c>
      <c r="D119" s="3" t="s">
        <v>134</v>
      </c>
      <c r="E119" s="3" t="s">
        <v>212</v>
      </c>
      <c r="F119" s="3"/>
      <c r="G119" s="3"/>
    </row>
    <row r="120" spans="1:7" ht="409.5" x14ac:dyDescent="0.2">
      <c r="A120" s="10" t="s">
        <v>151</v>
      </c>
      <c r="B120" s="9" t="s">
        <v>126</v>
      </c>
      <c r="C120" s="65" t="s">
        <v>314</v>
      </c>
      <c r="D120" s="3" t="s">
        <v>134</v>
      </c>
      <c r="E120" s="3"/>
      <c r="F120" s="3"/>
      <c r="G120" s="3"/>
    </row>
    <row r="121" spans="1:7" ht="71.25" x14ac:dyDescent="0.2">
      <c r="A121" s="3" t="s">
        <v>174</v>
      </c>
      <c r="B121" s="3" t="s">
        <v>126</v>
      </c>
      <c r="C121" s="30" t="s">
        <v>315</v>
      </c>
      <c r="D121" s="39" t="s">
        <v>128</v>
      </c>
      <c r="E121" s="3"/>
      <c r="F121" s="3"/>
      <c r="G121" s="3"/>
    </row>
    <row r="122" spans="1:7" ht="28.5" x14ac:dyDescent="0.2">
      <c r="A122" s="3" t="s">
        <v>174</v>
      </c>
      <c r="B122" s="3" t="s">
        <v>126</v>
      </c>
      <c r="C122" s="30" t="s">
        <v>316</v>
      </c>
      <c r="D122" s="39" t="s">
        <v>128</v>
      </c>
      <c r="E122" s="39" t="s">
        <v>177</v>
      </c>
      <c r="F122" s="3"/>
      <c r="G122" s="3"/>
    </row>
    <row r="123" spans="1:7" ht="28.5" x14ac:dyDescent="0.2">
      <c r="A123" s="3" t="s">
        <v>174</v>
      </c>
      <c r="B123" s="3" t="s">
        <v>126</v>
      </c>
      <c r="C123" s="30" t="s">
        <v>317</v>
      </c>
      <c r="D123" s="39" t="s">
        <v>128</v>
      </c>
      <c r="E123" s="39" t="s">
        <v>177</v>
      </c>
      <c r="F123" s="3"/>
      <c r="G123" s="3"/>
    </row>
    <row r="124" spans="1:7" ht="42.75" x14ac:dyDescent="0.2">
      <c r="A124" s="3" t="s">
        <v>174</v>
      </c>
      <c r="B124" s="3" t="s">
        <v>126</v>
      </c>
      <c r="C124" s="30" t="s">
        <v>318</v>
      </c>
      <c r="D124" s="39" t="s">
        <v>128</v>
      </c>
      <c r="E124" s="39" t="s">
        <v>237</v>
      </c>
      <c r="F124" s="3"/>
      <c r="G124" s="3"/>
    </row>
    <row r="125" spans="1:7" ht="42.75" x14ac:dyDescent="0.2">
      <c r="A125" s="3" t="s">
        <v>174</v>
      </c>
      <c r="B125" s="3" t="s">
        <v>126</v>
      </c>
      <c r="C125" s="30" t="s">
        <v>319</v>
      </c>
      <c r="D125" s="3" t="s">
        <v>148</v>
      </c>
      <c r="E125" s="3"/>
      <c r="F125" s="3"/>
      <c r="G125" s="3"/>
    </row>
    <row r="126" spans="1:7" ht="42.75" x14ac:dyDescent="0.2">
      <c r="A126" s="3" t="s">
        <v>174</v>
      </c>
      <c r="B126" s="3" t="s">
        <v>126</v>
      </c>
      <c r="C126" s="30" t="s">
        <v>320</v>
      </c>
      <c r="D126" s="39" t="s">
        <v>128</v>
      </c>
      <c r="E126" s="3"/>
      <c r="F126" s="3"/>
      <c r="G126" s="3"/>
    </row>
    <row r="127" spans="1:7" ht="28.5" x14ac:dyDescent="0.2">
      <c r="A127" s="3" t="s">
        <v>174</v>
      </c>
      <c r="B127" s="3" t="s">
        <v>126</v>
      </c>
      <c r="C127" s="30" t="s">
        <v>321</v>
      </c>
      <c r="D127" s="39" t="s">
        <v>128</v>
      </c>
      <c r="E127" s="3"/>
      <c r="F127" s="3"/>
      <c r="G127" s="3"/>
    </row>
    <row r="128" spans="1:7" ht="28.5" x14ac:dyDescent="0.2">
      <c r="A128" s="3" t="s">
        <v>174</v>
      </c>
      <c r="B128" s="3" t="s">
        <v>126</v>
      </c>
      <c r="C128" s="30" t="s">
        <v>322</v>
      </c>
      <c r="D128" s="39" t="s">
        <v>173</v>
      </c>
      <c r="E128" s="3"/>
      <c r="F128" s="3"/>
      <c r="G128" s="3"/>
    </row>
    <row r="129" spans="1:12" ht="85.5" x14ac:dyDescent="0.2">
      <c r="A129" s="3" t="s">
        <v>174</v>
      </c>
      <c r="B129" s="3" t="s">
        <v>126</v>
      </c>
      <c r="C129" s="30" t="s">
        <v>323</v>
      </c>
      <c r="D129" s="3" t="s">
        <v>134</v>
      </c>
      <c r="E129" s="3" t="s">
        <v>212</v>
      </c>
      <c r="F129" s="3"/>
      <c r="G129" s="3"/>
    </row>
    <row r="130" spans="1:12" ht="42.75" x14ac:dyDescent="0.2">
      <c r="A130" s="3" t="s">
        <v>174</v>
      </c>
      <c r="B130" s="3" t="s">
        <v>126</v>
      </c>
      <c r="C130" s="30" t="s">
        <v>324</v>
      </c>
      <c r="D130" s="3" t="s">
        <v>189</v>
      </c>
      <c r="E130" s="3"/>
      <c r="F130" s="3"/>
      <c r="G130" s="3"/>
    </row>
    <row r="131" spans="1:12" ht="57" x14ac:dyDescent="0.2">
      <c r="A131" s="3" t="s">
        <v>174</v>
      </c>
      <c r="B131" s="3" t="s">
        <v>126</v>
      </c>
      <c r="C131" s="30" t="s">
        <v>325</v>
      </c>
      <c r="D131" s="3" t="s">
        <v>212</v>
      </c>
      <c r="E131" s="3"/>
      <c r="F131" s="3"/>
      <c r="G131" s="3"/>
    </row>
    <row r="132" spans="1:12" ht="57.75" x14ac:dyDescent="0.25">
      <c r="A132" s="3" t="s">
        <v>174</v>
      </c>
      <c r="B132" s="3" t="s">
        <v>126</v>
      </c>
      <c r="C132" s="30" t="s">
        <v>326</v>
      </c>
      <c r="D132" s="3" t="s">
        <v>148</v>
      </c>
      <c r="E132" s="39" t="s">
        <v>128</v>
      </c>
      <c r="F132" s="3"/>
      <c r="G132" s="3"/>
      <c r="I132" s="81" t="s">
        <v>327</v>
      </c>
      <c r="J132" s="81"/>
      <c r="K132" s="52"/>
      <c r="L132" s="52"/>
    </row>
    <row r="133" spans="1:12" ht="39" customHeight="1" x14ac:dyDescent="0.25">
      <c r="A133" s="83" t="s">
        <v>328</v>
      </c>
      <c r="B133" s="83"/>
      <c r="C133" s="83"/>
      <c r="D133" s="83"/>
      <c r="E133" s="83"/>
      <c r="F133" s="83"/>
      <c r="G133" s="84"/>
      <c r="I133" s="81" t="s">
        <v>328</v>
      </c>
      <c r="J133" s="81"/>
      <c r="K133" s="52"/>
      <c r="L133" s="52"/>
    </row>
    <row r="134" spans="1:12" ht="42.75" x14ac:dyDescent="0.2">
      <c r="A134" s="3" t="s">
        <v>164</v>
      </c>
      <c r="B134" s="3" t="s">
        <v>144</v>
      </c>
      <c r="C134" s="30" t="s">
        <v>329</v>
      </c>
      <c r="D134" s="3" t="s">
        <v>212</v>
      </c>
      <c r="E134" s="3"/>
      <c r="F134" s="3"/>
      <c r="G134" s="3"/>
      <c r="I134" s="39" t="s">
        <v>134</v>
      </c>
      <c r="J134" s="49">
        <f>COUNTIF(D134:G184,"Diversity in the Workforce")</f>
        <v>0</v>
      </c>
    </row>
    <row r="135" spans="1:12" ht="28.5" x14ac:dyDescent="0.2">
      <c r="A135" s="3" t="s">
        <v>164</v>
      </c>
      <c r="B135" s="3" t="s">
        <v>144</v>
      </c>
      <c r="C135" s="30" t="s">
        <v>330</v>
      </c>
      <c r="D135" s="39" t="s">
        <v>188</v>
      </c>
      <c r="E135" s="3"/>
      <c r="F135" s="3"/>
      <c r="G135" s="3"/>
      <c r="I135" s="45" t="s">
        <v>148</v>
      </c>
      <c r="J135" s="49">
        <f>COUNTIF(D134:G184,"Accessible Communications")</f>
        <v>0</v>
      </c>
    </row>
    <row r="136" spans="1:12" x14ac:dyDescent="0.2">
      <c r="A136" s="3" t="s">
        <v>164</v>
      </c>
      <c r="B136" s="3" t="s">
        <v>144</v>
      </c>
      <c r="C136" s="30" t="s">
        <v>331</v>
      </c>
      <c r="D136" s="3" t="s">
        <v>136</v>
      </c>
      <c r="E136" s="3" t="s">
        <v>332</v>
      </c>
      <c r="F136" s="3"/>
      <c r="G136" s="3"/>
      <c r="I136" s="45" t="s">
        <v>152</v>
      </c>
      <c r="J136" s="49">
        <f>COUNTIF(D134:G184,"Accessible Leisure Services")</f>
        <v>0</v>
      </c>
    </row>
    <row r="137" spans="1:12" ht="28.5" x14ac:dyDescent="0.2">
      <c r="A137" s="3" t="s">
        <v>164</v>
      </c>
      <c r="B137" s="3" t="s">
        <v>144</v>
      </c>
      <c r="C137" s="30" t="s">
        <v>333</v>
      </c>
      <c r="D137" s="39" t="s">
        <v>181</v>
      </c>
      <c r="E137" s="3" t="s">
        <v>215</v>
      </c>
      <c r="F137" s="3"/>
      <c r="G137" s="3"/>
      <c r="I137" s="45" t="s">
        <v>155</v>
      </c>
      <c r="J137" s="49">
        <f>COUNTIF(D134:G184,"Allyship")</f>
        <v>0</v>
      </c>
    </row>
    <row r="138" spans="1:12" ht="28.5" x14ac:dyDescent="0.2">
      <c r="A138" s="3" t="s">
        <v>164</v>
      </c>
      <c r="B138" s="3" t="s">
        <v>144</v>
      </c>
      <c r="C138" s="30" t="s">
        <v>334</v>
      </c>
      <c r="D138" s="39" t="s">
        <v>128</v>
      </c>
      <c r="E138" s="38" t="s">
        <v>225</v>
      </c>
      <c r="F138" s="3"/>
      <c r="G138" s="3"/>
      <c r="I138" s="47" t="s">
        <v>157</v>
      </c>
      <c r="J138" s="49">
        <f>COUNTIF(D134:G184,"Belonging")</f>
        <v>0</v>
      </c>
    </row>
    <row r="139" spans="1:12" x14ac:dyDescent="0.2">
      <c r="A139" s="3" t="s">
        <v>164</v>
      </c>
      <c r="B139" s="3" t="s">
        <v>144</v>
      </c>
      <c r="C139" s="30" t="s">
        <v>335</v>
      </c>
      <c r="D139" s="38" t="s">
        <v>221</v>
      </c>
      <c r="E139" s="3" t="s">
        <v>175</v>
      </c>
      <c r="F139" s="3"/>
      <c r="G139" s="3"/>
      <c r="I139" s="47" t="s">
        <v>161</v>
      </c>
      <c r="J139" s="49">
        <f>COUNTIF(D134:G184,"Caring for the Elderley")</f>
        <v>0</v>
      </c>
    </row>
    <row r="140" spans="1:12" ht="28.5" x14ac:dyDescent="0.2">
      <c r="A140" s="3" t="s">
        <v>164</v>
      </c>
      <c r="B140" s="3" t="s">
        <v>144</v>
      </c>
      <c r="C140" s="30" t="s">
        <v>336</v>
      </c>
      <c r="D140" s="38" t="s">
        <v>221</v>
      </c>
      <c r="E140" s="3"/>
      <c r="F140" s="3"/>
      <c r="G140" s="3"/>
      <c r="I140" s="39" t="s">
        <v>165</v>
      </c>
      <c r="J140" s="49">
        <f>COUNTIF(D134:G184,"Community Cohesion")</f>
        <v>1</v>
      </c>
    </row>
    <row r="141" spans="1:12" ht="28.5" x14ac:dyDescent="0.2">
      <c r="A141" s="3" t="s">
        <v>164</v>
      </c>
      <c r="B141" s="3" t="s">
        <v>144</v>
      </c>
      <c r="C141" s="30" t="s">
        <v>337</v>
      </c>
      <c r="D141" s="39" t="s">
        <v>128</v>
      </c>
      <c r="E141" s="38" t="s">
        <v>225</v>
      </c>
      <c r="F141" s="3"/>
      <c r="G141" s="3"/>
      <c r="I141" s="39" t="s">
        <v>136</v>
      </c>
      <c r="J141" s="49">
        <f>COUNTIF(D134:G184,"Community Engagement")</f>
        <v>2</v>
      </c>
    </row>
    <row r="142" spans="1:12" x14ac:dyDescent="0.2">
      <c r="A142" s="3" t="s">
        <v>164</v>
      </c>
      <c r="B142" s="3" t="s">
        <v>144</v>
      </c>
      <c r="C142" s="30" t="s">
        <v>338</v>
      </c>
      <c r="D142" s="3" t="s">
        <v>215</v>
      </c>
      <c r="E142" s="3"/>
      <c r="F142" s="3"/>
      <c r="G142" s="3"/>
      <c r="I142" s="47" t="s">
        <v>171</v>
      </c>
      <c r="J142" s="49">
        <f>COUNTIF(D134:G184,"Consultation")</f>
        <v>0</v>
      </c>
    </row>
    <row r="143" spans="1:12" x14ac:dyDescent="0.2">
      <c r="A143" s="3" t="s">
        <v>164</v>
      </c>
      <c r="B143" s="3" t="s">
        <v>144</v>
      </c>
      <c r="C143" s="30" t="s">
        <v>339</v>
      </c>
      <c r="D143" s="40" t="s">
        <v>240</v>
      </c>
      <c r="E143" s="3"/>
      <c r="F143" s="3"/>
      <c r="G143" s="3"/>
      <c r="I143" s="47" t="s">
        <v>175</v>
      </c>
      <c r="J143" s="49">
        <f>COUNTIF(D134:G184,"Cost of EDIEB")</f>
        <v>10</v>
      </c>
    </row>
    <row r="144" spans="1:12" x14ac:dyDescent="0.2">
      <c r="A144" s="3" t="s">
        <v>164</v>
      </c>
      <c r="B144" s="3" t="s">
        <v>144</v>
      </c>
      <c r="C144" s="30" t="s">
        <v>340</v>
      </c>
      <c r="D144" s="39" t="s">
        <v>167</v>
      </c>
      <c r="E144" s="3"/>
      <c r="F144" s="3"/>
      <c r="G144" s="3"/>
      <c r="I144" s="45" t="s">
        <v>179</v>
      </c>
      <c r="J144" s="49">
        <f>COUNTIF(D134:G184,"Data Bias in the use of AI ")</f>
        <v>0</v>
      </c>
    </row>
    <row r="145" spans="1:10" ht="28.5" x14ac:dyDescent="0.2">
      <c r="A145" s="3" t="s">
        <v>164</v>
      </c>
      <c r="B145" s="3" t="s">
        <v>144</v>
      </c>
      <c r="C145" s="30" t="s">
        <v>341</v>
      </c>
      <c r="D145" s="38" t="s">
        <v>221</v>
      </c>
      <c r="E145" s="3"/>
      <c r="F145" s="3"/>
      <c r="G145" s="3"/>
      <c r="I145" s="39" t="s">
        <v>177</v>
      </c>
      <c r="J145" s="49">
        <f>COUNTIF(D134:G184,"Data Collection of Stroud District")</f>
        <v>0</v>
      </c>
    </row>
    <row r="146" spans="1:10" ht="57" x14ac:dyDescent="0.2">
      <c r="A146" s="3" t="s">
        <v>164</v>
      </c>
      <c r="B146" s="3" t="s">
        <v>144</v>
      </c>
      <c r="C146" s="30" t="s">
        <v>342</v>
      </c>
      <c r="D146" s="40" t="s">
        <v>240</v>
      </c>
      <c r="E146" s="3"/>
      <c r="F146" s="3"/>
      <c r="G146" s="3"/>
      <c r="I146" s="39" t="s">
        <v>143</v>
      </c>
      <c r="J146" s="49">
        <f>COUNTIF(D134:G184,"Diversity Monitoring in Procurement with Key Suppliers")</f>
        <v>0</v>
      </c>
    </row>
    <row r="147" spans="1:10" x14ac:dyDescent="0.2">
      <c r="A147" s="3" t="s">
        <v>164</v>
      </c>
      <c r="B147" s="3" t="s">
        <v>144</v>
      </c>
      <c r="C147" s="30" t="s">
        <v>343</v>
      </c>
      <c r="D147" s="3" t="s">
        <v>215</v>
      </c>
      <c r="E147" s="3"/>
      <c r="F147" s="3"/>
      <c r="G147" s="3"/>
      <c r="I147" s="47" t="s">
        <v>186</v>
      </c>
      <c r="J147" s="49">
        <f>COUNTIF(D134:G184,"EDIEB Pay Gaps")</f>
        <v>0</v>
      </c>
    </row>
    <row r="148" spans="1:10" x14ac:dyDescent="0.2">
      <c r="A148" s="3" t="s">
        <v>164</v>
      </c>
      <c r="B148" s="3" t="s">
        <v>144</v>
      </c>
      <c r="C148" s="30" t="s">
        <v>344</v>
      </c>
      <c r="D148" s="3" t="s">
        <v>175</v>
      </c>
      <c r="E148" s="3"/>
      <c r="F148" s="3"/>
      <c r="G148" s="3"/>
      <c r="I148" s="45" t="s">
        <v>189</v>
      </c>
      <c r="J148" s="49">
        <f>COUNTIF(D134:G184,"EDIEB Training")</f>
        <v>0</v>
      </c>
    </row>
    <row r="149" spans="1:10" ht="28.5" x14ac:dyDescent="0.2">
      <c r="A149" s="3" t="s">
        <v>164</v>
      </c>
      <c r="B149" s="3" t="s">
        <v>144</v>
      </c>
      <c r="C149" s="30" t="s">
        <v>345</v>
      </c>
      <c r="D149" s="39" t="s">
        <v>128</v>
      </c>
      <c r="E149" s="3"/>
      <c r="F149" s="3"/>
      <c r="G149" s="3"/>
      <c r="I149" s="39" t="s">
        <v>184</v>
      </c>
      <c r="J149" s="49">
        <f>COUNTIF(D134:G184,"Engagement")</f>
        <v>0</v>
      </c>
    </row>
    <row r="150" spans="1:10" ht="28.5" x14ac:dyDescent="0.2">
      <c r="A150" s="3" t="s">
        <v>164</v>
      </c>
      <c r="B150" s="3" t="s">
        <v>144</v>
      </c>
      <c r="C150" s="30" t="s">
        <v>346</v>
      </c>
      <c r="D150" s="38" t="s">
        <v>225</v>
      </c>
      <c r="E150" s="5" t="s">
        <v>210</v>
      </c>
      <c r="F150" s="3"/>
      <c r="G150" s="3"/>
      <c r="I150" s="39" t="s">
        <v>169</v>
      </c>
      <c r="J150" s="49">
        <f>COUNTIF(D134:G184,"Engaging Digitally Excluded Members of the District")</f>
        <v>0</v>
      </c>
    </row>
    <row r="151" spans="1:10" ht="28.5" x14ac:dyDescent="0.2">
      <c r="A151" s="3" t="s">
        <v>164</v>
      </c>
      <c r="B151" s="3" t="s">
        <v>144</v>
      </c>
      <c r="C151" s="30" t="s">
        <v>347</v>
      </c>
      <c r="D151" s="3" t="s">
        <v>250</v>
      </c>
      <c r="E151" s="3"/>
      <c r="F151" s="3"/>
      <c r="G151" s="3"/>
      <c r="I151" s="45" t="s">
        <v>193</v>
      </c>
      <c r="J151" s="49">
        <f>COUNTIF(D134:G184,"Engaging Hard-to-Reach Groups")</f>
        <v>0</v>
      </c>
    </row>
    <row r="152" spans="1:10" ht="28.5" x14ac:dyDescent="0.2">
      <c r="A152" s="3" t="s">
        <v>164</v>
      </c>
      <c r="B152" s="3" t="s">
        <v>144</v>
      </c>
      <c r="C152" s="30" t="s">
        <v>348</v>
      </c>
      <c r="D152" s="3" t="s">
        <v>244</v>
      </c>
      <c r="E152" s="3"/>
      <c r="F152" s="3"/>
      <c r="G152" s="3"/>
      <c r="I152" s="45" t="s">
        <v>196</v>
      </c>
      <c r="J152" s="49">
        <f>COUNTIF(D134:G184,"Engaging Veterans and Ex-service Community")</f>
        <v>0</v>
      </c>
    </row>
    <row r="153" spans="1:10" ht="28.5" x14ac:dyDescent="0.2">
      <c r="A153" s="3" t="s">
        <v>164</v>
      </c>
      <c r="B153" s="3" t="s">
        <v>144</v>
      </c>
      <c r="C153" s="30" t="s">
        <v>349</v>
      </c>
      <c r="D153" s="38" t="s">
        <v>221</v>
      </c>
      <c r="E153" s="3"/>
      <c r="F153" s="3"/>
      <c r="G153" s="3"/>
      <c r="I153" s="47" t="s">
        <v>198</v>
      </c>
      <c r="J153" s="49">
        <f>COUNTIF(D134:G184,"Engaging with Leadership on EDIEB ")</f>
        <v>0</v>
      </c>
    </row>
    <row r="154" spans="1:10" ht="28.5" x14ac:dyDescent="0.2">
      <c r="A154" s="3" t="s">
        <v>164</v>
      </c>
      <c r="B154" s="3" t="s">
        <v>144</v>
      </c>
      <c r="C154" s="30" t="s">
        <v>350</v>
      </c>
      <c r="D154" s="38" t="s">
        <v>221</v>
      </c>
      <c r="E154" s="3" t="s">
        <v>175</v>
      </c>
      <c r="F154" s="3"/>
      <c r="G154" s="3"/>
      <c r="I154" s="45" t="s">
        <v>200</v>
      </c>
      <c r="J154" s="49">
        <f>COUNTIF(D134:G184,"Engaging with Parish and Town Councils")</f>
        <v>0</v>
      </c>
    </row>
    <row r="155" spans="1:10" ht="28.5" x14ac:dyDescent="0.2">
      <c r="A155" s="3" t="s">
        <v>164</v>
      </c>
      <c r="B155" s="3" t="s">
        <v>144</v>
      </c>
      <c r="C155" s="30" t="s">
        <v>351</v>
      </c>
      <c r="D155" s="39" t="s">
        <v>128</v>
      </c>
      <c r="E155" s="3"/>
      <c r="F155" s="3"/>
      <c r="G155" s="3"/>
      <c r="I155" s="39" t="s">
        <v>188</v>
      </c>
      <c r="J155" s="49">
        <f>COUNTIF(D134:G184,"Engaging with Tenants and Residents")</f>
        <v>1</v>
      </c>
    </row>
    <row r="156" spans="1:10" ht="28.5" x14ac:dyDescent="0.2">
      <c r="A156" s="3" t="s">
        <v>164</v>
      </c>
      <c r="B156" s="3" t="s">
        <v>144</v>
      </c>
      <c r="C156" s="30" t="s">
        <v>352</v>
      </c>
      <c r="D156" s="39" t="s">
        <v>128</v>
      </c>
      <c r="E156" s="3"/>
      <c r="F156" s="3"/>
      <c r="G156" s="3"/>
      <c r="I156" s="39" t="s">
        <v>159</v>
      </c>
      <c r="J156" s="49">
        <f>COUNTIF(D134:G184,"Feedback Loop for EDIEB Initiatives")</f>
        <v>0</v>
      </c>
    </row>
    <row r="157" spans="1:10" ht="28.5" x14ac:dyDescent="0.2">
      <c r="A157" s="3" t="s">
        <v>164</v>
      </c>
      <c r="B157" s="3" t="s">
        <v>144</v>
      </c>
      <c r="C157" s="30" t="s">
        <v>353</v>
      </c>
      <c r="D157" s="3" t="s">
        <v>217</v>
      </c>
      <c r="E157" s="39" t="s">
        <v>252</v>
      </c>
      <c r="F157" s="3"/>
      <c r="G157" s="3"/>
      <c r="I157" s="39" t="s">
        <v>163</v>
      </c>
      <c r="J157" s="49">
        <f>COUNTIF(D134:G184,"Fostering Strong Relationships")</f>
        <v>0</v>
      </c>
    </row>
    <row r="158" spans="1:10" ht="28.5" x14ac:dyDescent="0.2">
      <c r="A158" s="3" t="s">
        <v>164</v>
      </c>
      <c r="B158" s="3" t="s">
        <v>144</v>
      </c>
      <c r="C158" s="30" t="s">
        <v>354</v>
      </c>
      <c r="D158" s="39" t="s">
        <v>128</v>
      </c>
      <c r="E158" s="3"/>
      <c r="F158" s="3"/>
      <c r="G158" s="3"/>
      <c r="I158" s="47" t="s">
        <v>206</v>
      </c>
      <c r="J158" s="49">
        <f>COUNTIF(D134:G184,"Gender Identity")</f>
        <v>0</v>
      </c>
    </row>
    <row r="159" spans="1:10" ht="28.5" x14ac:dyDescent="0.2">
      <c r="A159" s="3" t="s">
        <v>164</v>
      </c>
      <c r="B159" s="3" t="s">
        <v>144</v>
      </c>
      <c r="C159" s="30" t="s">
        <v>355</v>
      </c>
      <c r="D159" s="39" t="s">
        <v>128</v>
      </c>
      <c r="E159" s="3"/>
      <c r="F159" s="3"/>
      <c r="G159" s="3"/>
      <c r="I159" s="47" t="s">
        <v>208</v>
      </c>
      <c r="J159" s="49">
        <f>COUNTIF(D134:G184,"Housing")</f>
        <v>0</v>
      </c>
    </row>
    <row r="160" spans="1:10" ht="28.5" x14ac:dyDescent="0.2">
      <c r="A160" s="3" t="s">
        <v>164</v>
      </c>
      <c r="B160" s="3" t="s">
        <v>144</v>
      </c>
      <c r="C160" s="30" t="s">
        <v>356</v>
      </c>
      <c r="D160" s="38" t="s">
        <v>221</v>
      </c>
      <c r="E160" s="3" t="s">
        <v>175</v>
      </c>
      <c r="F160" s="3"/>
      <c r="G160" s="3"/>
      <c r="I160" s="45" t="s">
        <v>210</v>
      </c>
      <c r="J160" s="49">
        <f>COUNTIF(D134:G184,"Implementing the EDIEB Policy")</f>
        <v>2</v>
      </c>
    </row>
    <row r="161" spans="1:10" x14ac:dyDescent="0.2">
      <c r="A161" s="3" t="s">
        <v>164</v>
      </c>
      <c r="B161" s="3" t="s">
        <v>144</v>
      </c>
      <c r="C161" s="30" t="s">
        <v>357</v>
      </c>
      <c r="D161" s="38" t="s">
        <v>221</v>
      </c>
      <c r="E161" s="3"/>
      <c r="F161" s="3"/>
      <c r="G161" s="3"/>
      <c r="I161" s="45" t="s">
        <v>212</v>
      </c>
      <c r="J161" s="49">
        <f>COUNTIF(D134:G184,"Inclusive Recruitment")</f>
        <v>1</v>
      </c>
    </row>
    <row r="162" spans="1:10" ht="28.5" x14ac:dyDescent="0.2">
      <c r="A162" s="3" t="s">
        <v>164</v>
      </c>
      <c r="B162" s="3" t="s">
        <v>144</v>
      </c>
      <c r="C162" s="30" t="s">
        <v>358</v>
      </c>
      <c r="D162" s="38" t="s">
        <v>221</v>
      </c>
      <c r="E162" s="3"/>
      <c r="F162" s="3"/>
      <c r="G162" s="3"/>
      <c r="I162" s="45" t="s">
        <v>205</v>
      </c>
      <c r="J162" s="49">
        <f>COUNTIF(D134:G184,"Inclusive Strategy Development")</f>
        <v>2</v>
      </c>
    </row>
    <row r="163" spans="1:10" ht="28.5" x14ac:dyDescent="0.2">
      <c r="A163" s="3" t="s">
        <v>164</v>
      </c>
      <c r="B163" s="3" t="s">
        <v>144</v>
      </c>
      <c r="C163" s="30" t="s">
        <v>359</v>
      </c>
      <c r="D163" s="3" t="s">
        <v>223</v>
      </c>
      <c r="E163" s="40" t="s">
        <v>205</v>
      </c>
      <c r="F163" s="4" t="s">
        <v>136</v>
      </c>
      <c r="G163" s="3"/>
      <c r="I163" s="47" t="s">
        <v>215</v>
      </c>
      <c r="J163" s="49">
        <f>COUNTIF(D134:G184,"Meritocracy")</f>
        <v>3</v>
      </c>
    </row>
    <row r="164" spans="1:10" x14ac:dyDescent="0.2">
      <c r="A164" s="3" t="s">
        <v>164</v>
      </c>
      <c r="B164" s="3" t="s">
        <v>144</v>
      </c>
      <c r="C164" s="30" t="s">
        <v>360</v>
      </c>
      <c r="D164" s="40" t="s">
        <v>205</v>
      </c>
      <c r="E164" s="3"/>
      <c r="F164" s="3"/>
      <c r="G164" s="3"/>
      <c r="I164" s="45" t="s">
        <v>217</v>
      </c>
      <c r="J164" s="49">
        <f>COUNTIF(D134:G184,"National Issues")</f>
        <v>3</v>
      </c>
    </row>
    <row r="165" spans="1:10" ht="28.5" x14ac:dyDescent="0.2">
      <c r="A165" s="3" t="s">
        <v>164</v>
      </c>
      <c r="B165" s="3" t="s">
        <v>144</v>
      </c>
      <c r="C165" s="30" t="s">
        <v>361</v>
      </c>
      <c r="D165" s="39" t="s">
        <v>150</v>
      </c>
      <c r="E165" s="3"/>
      <c r="F165" s="3"/>
      <c r="G165" s="3"/>
      <c r="I165" s="47" t="s">
        <v>219</v>
      </c>
      <c r="J165" s="49">
        <f>COUNTIF(D134:G184,"No Specific Theme")</f>
        <v>2</v>
      </c>
    </row>
    <row r="166" spans="1:10" ht="28.5" x14ac:dyDescent="0.2">
      <c r="A166" s="3" t="s">
        <v>164</v>
      </c>
      <c r="B166" s="3" t="s">
        <v>144</v>
      </c>
      <c r="C166" s="30" t="s">
        <v>362</v>
      </c>
      <c r="D166" s="39" t="s">
        <v>217</v>
      </c>
      <c r="E166" s="3"/>
      <c r="F166" s="3"/>
      <c r="G166" s="3"/>
      <c r="I166" s="45" t="s">
        <v>221</v>
      </c>
      <c r="J166" s="49">
        <f>COUNTIF(D134:G184,"Opposing Thoughts of EDIEB")</f>
        <v>14</v>
      </c>
    </row>
    <row r="167" spans="1:10" x14ac:dyDescent="0.2">
      <c r="A167" s="3" t="s">
        <v>164</v>
      </c>
      <c r="B167" s="3" t="s">
        <v>144</v>
      </c>
      <c r="C167" s="30" t="s">
        <v>363</v>
      </c>
      <c r="D167" s="38" t="s">
        <v>221</v>
      </c>
      <c r="E167" s="3"/>
      <c r="F167" s="3"/>
      <c r="G167" s="3"/>
      <c r="I167" s="39" t="s">
        <v>223</v>
      </c>
      <c r="J167" s="49">
        <f>COUNTIF(D134:G184,"Partnership Working")</f>
        <v>1</v>
      </c>
    </row>
    <row r="168" spans="1:10" ht="28.5" x14ac:dyDescent="0.2">
      <c r="A168" s="3" t="s">
        <v>164</v>
      </c>
      <c r="B168" s="3" t="s">
        <v>144</v>
      </c>
      <c r="C168" s="30" t="s">
        <v>364</v>
      </c>
      <c r="D168" s="39" t="s">
        <v>128</v>
      </c>
      <c r="E168" s="3"/>
      <c r="F168" s="3"/>
      <c r="G168" s="3"/>
      <c r="I168" s="45" t="s">
        <v>225</v>
      </c>
      <c r="J168" s="49">
        <f>COUNTIF(D134:G184,"Performance Monitoring of EDIEB")</f>
        <v>5</v>
      </c>
    </row>
    <row r="169" spans="1:10" ht="28.5" x14ac:dyDescent="0.2">
      <c r="A169" s="3" t="s">
        <v>164</v>
      </c>
      <c r="B169" s="3" t="s">
        <v>144</v>
      </c>
      <c r="C169" s="30" t="s">
        <v>365</v>
      </c>
      <c r="D169" s="39" t="s">
        <v>128</v>
      </c>
      <c r="E169" s="3"/>
      <c r="F169" s="3"/>
      <c r="G169" s="3"/>
      <c r="I169" s="45" t="s">
        <v>227</v>
      </c>
      <c r="J169" s="49">
        <f>COUNTIF(D134:G184,"Police and Safety of the Residents")</f>
        <v>0</v>
      </c>
    </row>
    <row r="170" spans="1:10" x14ac:dyDescent="0.2">
      <c r="A170" s="3" t="s">
        <v>164</v>
      </c>
      <c r="B170" s="3" t="s">
        <v>144</v>
      </c>
      <c r="C170" s="30" t="s">
        <v>366</v>
      </c>
      <c r="D170" s="3" t="s">
        <v>165</v>
      </c>
      <c r="E170" s="3" t="s">
        <v>244</v>
      </c>
      <c r="F170" s="3"/>
      <c r="G170" s="3"/>
      <c r="I170" s="47" t="s">
        <v>229</v>
      </c>
      <c r="J170" s="49">
        <f>COUNTIF(D134:G184,"Positive Feedback")</f>
        <v>0</v>
      </c>
    </row>
    <row r="171" spans="1:10" ht="28.5" x14ac:dyDescent="0.2">
      <c r="A171" s="3" t="s">
        <v>164</v>
      </c>
      <c r="B171" s="3" t="s">
        <v>144</v>
      </c>
      <c r="C171" s="30" t="s">
        <v>367</v>
      </c>
      <c r="D171" s="3" t="s">
        <v>217</v>
      </c>
      <c r="E171" s="39" t="s">
        <v>252</v>
      </c>
      <c r="F171" s="3"/>
      <c r="G171" s="3"/>
      <c r="I171" s="45" t="s">
        <v>231</v>
      </c>
      <c r="J171" s="49">
        <f>COUNTIF(D134:G184,"Promoting EDIEB Initiatives")</f>
        <v>0</v>
      </c>
    </row>
    <row r="172" spans="1:10" ht="28.5" x14ac:dyDescent="0.2">
      <c r="A172" s="3" t="s">
        <v>164</v>
      </c>
      <c r="B172" s="3" t="s">
        <v>144</v>
      </c>
      <c r="C172" s="30" t="s">
        <v>368</v>
      </c>
      <c r="D172" s="38" t="s">
        <v>221</v>
      </c>
      <c r="E172" s="3" t="s">
        <v>175</v>
      </c>
      <c r="F172" s="3"/>
      <c r="G172" s="3"/>
      <c r="I172" s="39" t="s">
        <v>146</v>
      </c>
      <c r="J172" s="49">
        <f>COUNTIF(D134:G184,"Public Communications Stance on EDIEB")</f>
        <v>0</v>
      </c>
    </row>
    <row r="173" spans="1:10" ht="28.5" x14ac:dyDescent="0.2">
      <c r="A173" s="3" t="s">
        <v>164</v>
      </c>
      <c r="B173" s="3" t="s">
        <v>144</v>
      </c>
      <c r="C173" s="30" t="s">
        <v>369</v>
      </c>
      <c r="D173" s="3" t="s">
        <v>175</v>
      </c>
      <c r="E173" s="3"/>
      <c r="F173" s="3"/>
      <c r="G173" s="3"/>
      <c r="I173" s="45" t="s">
        <v>195</v>
      </c>
      <c r="J173" s="49">
        <f>COUNTIF(D134:G184,"Role Modelling EDIEB at SDC")</f>
        <v>0</v>
      </c>
    </row>
    <row r="174" spans="1:10" ht="28.5" x14ac:dyDescent="0.2">
      <c r="A174" s="3" t="s">
        <v>164</v>
      </c>
      <c r="B174" s="3" t="s">
        <v>144</v>
      </c>
      <c r="C174" s="30" t="s">
        <v>370</v>
      </c>
      <c r="D174" s="38" t="s">
        <v>225</v>
      </c>
      <c r="E174" s="39" t="s">
        <v>128</v>
      </c>
      <c r="F174" s="3"/>
      <c r="G174" s="3"/>
      <c r="I174" s="47" t="s">
        <v>235</v>
      </c>
      <c r="J174" s="49">
        <f>COUNTIF(D134:G184,"Safety of SDC Employees")</f>
        <v>0</v>
      </c>
    </row>
    <row r="175" spans="1:10" ht="28.5" x14ac:dyDescent="0.2">
      <c r="A175" s="3" t="s">
        <v>164</v>
      </c>
      <c r="B175" s="3" t="s">
        <v>144</v>
      </c>
      <c r="C175" s="30" t="s">
        <v>371</v>
      </c>
      <c r="D175" s="39" t="s">
        <v>150</v>
      </c>
      <c r="E175" s="3"/>
      <c r="F175" s="3"/>
      <c r="G175" s="3"/>
      <c r="I175" s="45" t="s">
        <v>237</v>
      </c>
      <c r="J175" s="49">
        <f>COUNTIF(D134:G184,"SDC Awareness of Neurodiversity")</f>
        <v>0</v>
      </c>
    </row>
    <row r="176" spans="1:10" ht="28.5" x14ac:dyDescent="0.2">
      <c r="A176" s="3" t="s">
        <v>164</v>
      </c>
      <c r="B176" s="3" t="s">
        <v>144</v>
      </c>
      <c r="C176" s="30" t="s">
        <v>372</v>
      </c>
      <c r="D176" s="39" t="s">
        <v>128</v>
      </c>
      <c r="E176" s="3"/>
      <c r="F176" s="3"/>
      <c r="G176" s="3"/>
      <c r="I176" s="45" t="s">
        <v>128</v>
      </c>
      <c r="J176" s="49">
        <f>COUNTIF(D134:G184,"Structure and Wording of the EDIEB Policy")</f>
        <v>12</v>
      </c>
    </row>
    <row r="177" spans="1:12" ht="28.5" x14ac:dyDescent="0.2">
      <c r="A177" s="3" t="s">
        <v>164</v>
      </c>
      <c r="B177" s="3" t="s">
        <v>144</v>
      </c>
      <c r="C177" s="30" t="s">
        <v>373</v>
      </c>
      <c r="D177" s="38" t="s">
        <v>225</v>
      </c>
      <c r="E177" s="5" t="s">
        <v>210</v>
      </c>
      <c r="F177" s="3"/>
      <c r="G177" s="3"/>
      <c r="I177" s="47" t="s">
        <v>240</v>
      </c>
      <c r="J177" s="49">
        <f>COUNTIF(D134:G184,"Supporting Residents")</f>
        <v>2</v>
      </c>
    </row>
    <row r="178" spans="1:12" ht="28.5" x14ac:dyDescent="0.2">
      <c r="A178" s="3" t="s">
        <v>164</v>
      </c>
      <c r="B178" s="3" t="s">
        <v>144</v>
      </c>
      <c r="C178" s="30" t="s">
        <v>374</v>
      </c>
      <c r="D178" s="38" t="s">
        <v>221</v>
      </c>
      <c r="E178" s="3" t="s">
        <v>175</v>
      </c>
      <c r="F178" s="3"/>
      <c r="G178" s="3"/>
      <c r="I178" s="39" t="s">
        <v>167</v>
      </c>
      <c r="J178" s="49">
        <f>COUNTIF(D134:G184,"Supporting Vulnerable People")</f>
        <v>1</v>
      </c>
    </row>
    <row r="179" spans="1:12" ht="28.5" x14ac:dyDescent="0.2">
      <c r="A179" s="3" t="s">
        <v>164</v>
      </c>
      <c r="B179" s="3" t="s">
        <v>144</v>
      </c>
      <c r="C179" s="30" t="s">
        <v>375</v>
      </c>
      <c r="D179" s="3" t="s">
        <v>219</v>
      </c>
      <c r="E179" s="3"/>
      <c r="F179" s="3"/>
      <c r="G179" s="3"/>
      <c r="I179" s="39" t="s">
        <v>150</v>
      </c>
      <c r="J179" s="49">
        <f>COUNTIF(D134:G184,"Tackling Difference of Opinions")</f>
        <v>2</v>
      </c>
    </row>
    <row r="180" spans="1:12" x14ac:dyDescent="0.2">
      <c r="A180" s="3" t="s">
        <v>164</v>
      </c>
      <c r="B180" s="3" t="s">
        <v>144</v>
      </c>
      <c r="C180" s="30" t="s">
        <v>375</v>
      </c>
      <c r="D180" s="3" t="s">
        <v>219</v>
      </c>
      <c r="E180" s="3"/>
      <c r="F180" s="3"/>
      <c r="G180" s="3"/>
      <c r="I180" s="47" t="s">
        <v>244</v>
      </c>
      <c r="J180" s="49">
        <f>COUNTIF(D134:G184,"Tackling Inequalities")</f>
        <v>2</v>
      </c>
    </row>
    <row r="181" spans="1:12" ht="28.5" x14ac:dyDescent="0.2">
      <c r="A181" s="3" t="s">
        <v>164</v>
      </c>
      <c r="B181" s="3" t="s">
        <v>144</v>
      </c>
      <c r="C181" s="30" t="s">
        <v>376</v>
      </c>
      <c r="D181" s="38" t="s">
        <v>221</v>
      </c>
      <c r="E181" s="3" t="s">
        <v>175</v>
      </c>
      <c r="F181" s="3"/>
      <c r="G181" s="3"/>
      <c r="I181" s="45" t="s">
        <v>246</v>
      </c>
      <c r="J181" s="49">
        <f>COUNTIF(D134:G184,"Tackling Misinformation")</f>
        <v>0</v>
      </c>
    </row>
    <row r="182" spans="1:12" ht="28.5" x14ac:dyDescent="0.2">
      <c r="A182" s="3" t="s">
        <v>164</v>
      </c>
      <c r="B182" s="3" t="s">
        <v>144</v>
      </c>
      <c r="C182" s="30" t="s">
        <v>377</v>
      </c>
      <c r="D182" s="38" t="s">
        <v>221</v>
      </c>
      <c r="E182" s="3" t="s">
        <v>175</v>
      </c>
      <c r="F182" s="3"/>
      <c r="G182" s="3"/>
      <c r="I182" s="39" t="s">
        <v>181</v>
      </c>
      <c r="J182" s="49">
        <f>COUNTIF(D134:G184,"The Effect of Global Politics on EDIEB")</f>
        <v>1</v>
      </c>
    </row>
    <row r="183" spans="1:12" ht="42.75" x14ac:dyDescent="0.2">
      <c r="A183" s="3" t="s">
        <v>164</v>
      </c>
      <c r="B183" s="3" t="s">
        <v>144</v>
      </c>
      <c r="C183" s="30" t="s">
        <v>378</v>
      </c>
      <c r="D183" s="38" t="s">
        <v>221</v>
      </c>
      <c r="E183" s="3" t="s">
        <v>175</v>
      </c>
      <c r="F183" s="3"/>
      <c r="G183" s="3"/>
      <c r="I183" s="39" t="s">
        <v>173</v>
      </c>
      <c r="J183" s="49">
        <f>COUNTIF(D134:G184,"The Effect of Local Government Reorganisation on EDIEB ")</f>
        <v>0</v>
      </c>
    </row>
    <row r="184" spans="1:12" ht="28.5" x14ac:dyDescent="0.2">
      <c r="A184" s="6" t="s">
        <v>164</v>
      </c>
      <c r="B184" s="6" t="s">
        <v>144</v>
      </c>
      <c r="C184" s="32" t="s">
        <v>379</v>
      </c>
      <c r="D184" s="39" t="s">
        <v>128</v>
      </c>
      <c r="E184" s="3"/>
      <c r="F184" s="3"/>
      <c r="G184" s="3"/>
      <c r="I184" s="47" t="s">
        <v>250</v>
      </c>
      <c r="J184" s="49">
        <f>COUNTIF(D134:G184,"Transport")</f>
        <v>1</v>
      </c>
    </row>
    <row r="185" spans="1:12" ht="15" customHeight="1" x14ac:dyDescent="0.2">
      <c r="A185" s="85" t="s">
        <v>380</v>
      </c>
      <c r="B185" s="83"/>
      <c r="C185" s="83"/>
      <c r="D185" s="83"/>
      <c r="E185" s="83"/>
      <c r="F185" s="83"/>
      <c r="G185" s="84"/>
      <c r="I185" s="47" t="s">
        <v>252</v>
      </c>
      <c r="J185" s="49">
        <f>COUNTIF(D134:G184,"Womens and Girls Rights")</f>
        <v>2</v>
      </c>
    </row>
    <row r="186" spans="1:12" ht="106.5" customHeight="1" x14ac:dyDescent="0.2">
      <c r="A186" s="26" t="s">
        <v>164</v>
      </c>
      <c r="B186" s="27" t="s">
        <v>141</v>
      </c>
      <c r="C186" s="33" t="s">
        <v>329</v>
      </c>
      <c r="D186" s="3" t="s">
        <v>215</v>
      </c>
      <c r="E186" s="3"/>
      <c r="F186" s="3"/>
      <c r="G186" s="3"/>
    </row>
    <row r="187" spans="1:12" ht="43.5" x14ac:dyDescent="0.25">
      <c r="A187" s="3" t="s">
        <v>164</v>
      </c>
      <c r="B187" s="4" t="s">
        <v>141</v>
      </c>
      <c r="C187" s="30" t="s">
        <v>381</v>
      </c>
      <c r="D187" s="3" t="s">
        <v>219</v>
      </c>
      <c r="E187" s="3"/>
      <c r="F187" s="3"/>
      <c r="G187" s="3"/>
      <c r="I187" s="81" t="s">
        <v>327</v>
      </c>
      <c r="J187" s="81"/>
      <c r="K187" s="52"/>
      <c r="L187" s="52"/>
    </row>
    <row r="188" spans="1:12" ht="43.5" x14ac:dyDescent="0.25">
      <c r="A188" s="3" t="s">
        <v>164</v>
      </c>
      <c r="B188" s="4" t="s">
        <v>141</v>
      </c>
      <c r="C188" s="30" t="s">
        <v>382</v>
      </c>
      <c r="D188" s="39" t="s">
        <v>128</v>
      </c>
      <c r="E188" s="3"/>
      <c r="F188" s="3"/>
      <c r="G188" s="3"/>
      <c r="I188" s="81" t="s">
        <v>380</v>
      </c>
      <c r="J188" s="81"/>
      <c r="K188" s="52"/>
      <c r="L188" s="52"/>
    </row>
    <row r="189" spans="1:12" ht="42.75" x14ac:dyDescent="0.2">
      <c r="A189" s="3" t="s">
        <v>164</v>
      </c>
      <c r="B189" s="4" t="s">
        <v>141</v>
      </c>
      <c r="C189" s="30" t="s">
        <v>383</v>
      </c>
      <c r="D189" s="3" t="s">
        <v>215</v>
      </c>
      <c r="E189" s="3"/>
      <c r="F189" s="3"/>
      <c r="G189" s="3"/>
      <c r="I189" s="39" t="s">
        <v>134</v>
      </c>
      <c r="J189" s="49">
        <f>COUNTIF(D186:G234,"Diversity in the Workforce")</f>
        <v>0</v>
      </c>
    </row>
    <row r="190" spans="1:12" ht="42.75" x14ac:dyDescent="0.2">
      <c r="A190" s="3" t="s">
        <v>164</v>
      </c>
      <c r="B190" s="4" t="s">
        <v>141</v>
      </c>
      <c r="C190" s="30" t="s">
        <v>384</v>
      </c>
      <c r="D190" s="39" t="s">
        <v>128</v>
      </c>
      <c r="E190" s="5" t="s">
        <v>210</v>
      </c>
      <c r="F190" s="3"/>
      <c r="G190" s="3"/>
      <c r="I190" s="45" t="s">
        <v>148</v>
      </c>
      <c r="J190" s="49">
        <f>COUNTIF(D186:G234,"Accessible Communications")</f>
        <v>0</v>
      </c>
    </row>
    <row r="191" spans="1:12" ht="42.75" x14ac:dyDescent="0.2">
      <c r="A191" s="3" t="s">
        <v>164</v>
      </c>
      <c r="B191" s="4" t="s">
        <v>141</v>
      </c>
      <c r="C191" s="30" t="s">
        <v>385</v>
      </c>
      <c r="D191" s="3" t="s">
        <v>217</v>
      </c>
      <c r="E191" s="3"/>
      <c r="F191" s="3"/>
      <c r="G191" s="3"/>
      <c r="I191" s="45" t="s">
        <v>152</v>
      </c>
      <c r="J191" s="49">
        <f>COUNTIF(D186:G234,"Accessible Leisure Services")</f>
        <v>0</v>
      </c>
    </row>
    <row r="192" spans="1:12" ht="42.75" x14ac:dyDescent="0.2">
      <c r="A192" s="3" t="s">
        <v>164</v>
      </c>
      <c r="B192" s="4" t="s">
        <v>141</v>
      </c>
      <c r="C192" s="30" t="s">
        <v>336</v>
      </c>
      <c r="D192" s="38" t="s">
        <v>221</v>
      </c>
      <c r="E192" s="3"/>
      <c r="F192" s="3"/>
      <c r="G192" s="3"/>
      <c r="I192" s="45" t="s">
        <v>155</v>
      </c>
      <c r="J192" s="49">
        <f>COUNTIF(D186:G234,"Allyship")</f>
        <v>0</v>
      </c>
    </row>
    <row r="193" spans="1:10" ht="42.75" x14ac:dyDescent="0.2">
      <c r="A193" s="3" t="s">
        <v>164</v>
      </c>
      <c r="B193" s="4" t="s">
        <v>141</v>
      </c>
      <c r="C193" s="30" t="s">
        <v>386</v>
      </c>
      <c r="D193" s="3" t="s">
        <v>215</v>
      </c>
      <c r="E193" s="3"/>
      <c r="F193" s="3"/>
      <c r="G193" s="3"/>
      <c r="I193" s="47" t="s">
        <v>157</v>
      </c>
      <c r="J193" s="49">
        <f>COUNTIF(D186:G234,"Belonging")</f>
        <v>0</v>
      </c>
    </row>
    <row r="194" spans="1:10" ht="42.75" x14ac:dyDescent="0.2">
      <c r="A194" s="3" t="s">
        <v>164</v>
      </c>
      <c r="B194" s="4" t="s">
        <v>141</v>
      </c>
      <c r="C194" s="30" t="s">
        <v>387</v>
      </c>
      <c r="D194" s="3" t="s">
        <v>215</v>
      </c>
      <c r="E194" s="3"/>
      <c r="F194" s="3"/>
      <c r="G194" s="3"/>
      <c r="I194" s="47" t="s">
        <v>161</v>
      </c>
      <c r="J194" s="49">
        <f>COUNTIF(D186:G234,"Caring for the Elderley")</f>
        <v>1</v>
      </c>
    </row>
    <row r="195" spans="1:10" ht="43.5" x14ac:dyDescent="0.25">
      <c r="A195" s="3" t="s">
        <v>164</v>
      </c>
      <c r="B195" s="4" t="s">
        <v>141</v>
      </c>
      <c r="C195" s="30" t="s">
        <v>388</v>
      </c>
      <c r="D195" s="41" t="s">
        <v>240</v>
      </c>
      <c r="E195" s="3"/>
      <c r="F195" s="3"/>
      <c r="G195" s="3"/>
      <c r="I195" s="39" t="s">
        <v>165</v>
      </c>
      <c r="J195" s="49">
        <f>COUNTIF(D186:G234,"Community Cohesion")</f>
        <v>0</v>
      </c>
    </row>
    <row r="196" spans="1:10" ht="42.75" x14ac:dyDescent="0.2">
      <c r="A196" s="3" t="s">
        <v>164</v>
      </c>
      <c r="B196" s="4" t="s">
        <v>141</v>
      </c>
      <c r="C196" s="30" t="s">
        <v>389</v>
      </c>
      <c r="D196" s="3" t="s">
        <v>217</v>
      </c>
      <c r="E196" s="38" t="s">
        <v>221</v>
      </c>
      <c r="F196" s="3"/>
      <c r="G196" s="3"/>
      <c r="I196" s="39" t="s">
        <v>136</v>
      </c>
      <c r="J196" s="49">
        <f>COUNTIF(D186:G234,"Community Engagement")</f>
        <v>0</v>
      </c>
    </row>
    <row r="197" spans="1:10" ht="42.75" x14ac:dyDescent="0.2">
      <c r="A197" s="3" t="s">
        <v>164</v>
      </c>
      <c r="B197" s="4" t="s">
        <v>141</v>
      </c>
      <c r="C197" s="30" t="s">
        <v>390</v>
      </c>
      <c r="D197" s="3" t="s">
        <v>215</v>
      </c>
      <c r="E197" s="3" t="s">
        <v>175</v>
      </c>
      <c r="F197" s="3"/>
      <c r="G197" s="3"/>
      <c r="I197" s="47" t="s">
        <v>171</v>
      </c>
      <c r="J197" s="49">
        <f>COUNTIF(D186:G234,"Consultation")</f>
        <v>1</v>
      </c>
    </row>
    <row r="198" spans="1:10" ht="42.75" x14ac:dyDescent="0.2">
      <c r="A198" s="3" t="s">
        <v>164</v>
      </c>
      <c r="B198" s="4" t="s">
        <v>141</v>
      </c>
      <c r="C198" s="30" t="s">
        <v>391</v>
      </c>
      <c r="D198" s="39" t="s">
        <v>143</v>
      </c>
      <c r="E198" s="3"/>
      <c r="F198" s="3"/>
      <c r="G198" s="3"/>
      <c r="I198" s="47" t="s">
        <v>175</v>
      </c>
      <c r="J198" s="49">
        <f>COUNTIF(D186:G234,"Cost of EDIEB")</f>
        <v>10</v>
      </c>
    </row>
    <row r="199" spans="1:10" ht="42.75" x14ac:dyDescent="0.2">
      <c r="A199" s="3" t="s">
        <v>164</v>
      </c>
      <c r="B199" s="4" t="s">
        <v>141</v>
      </c>
      <c r="C199" s="30" t="s">
        <v>392</v>
      </c>
      <c r="D199" s="39" t="s">
        <v>128</v>
      </c>
      <c r="E199" s="3"/>
      <c r="F199" s="3"/>
      <c r="G199" s="3"/>
      <c r="I199" s="45" t="s">
        <v>179</v>
      </c>
      <c r="J199" s="49">
        <f>COUNTIF(D186:G234,"Data Bias in the use of AI ")</f>
        <v>0</v>
      </c>
    </row>
    <row r="200" spans="1:10" ht="42.75" x14ac:dyDescent="0.2">
      <c r="A200" s="3" t="s">
        <v>164</v>
      </c>
      <c r="B200" s="4" t="s">
        <v>141</v>
      </c>
      <c r="C200" s="30" t="s">
        <v>393</v>
      </c>
      <c r="D200" s="3" t="s">
        <v>223</v>
      </c>
      <c r="E200" s="3" t="s">
        <v>163</v>
      </c>
      <c r="F200" s="3" t="s">
        <v>171</v>
      </c>
      <c r="G200" s="3"/>
      <c r="I200" s="39" t="s">
        <v>177</v>
      </c>
      <c r="J200" s="49">
        <f>COUNTIF(D186:G234,"Data Collection of Stroud District")</f>
        <v>1</v>
      </c>
    </row>
    <row r="201" spans="1:10" ht="42.75" x14ac:dyDescent="0.2">
      <c r="A201" s="3" t="s">
        <v>164</v>
      </c>
      <c r="B201" s="4" t="s">
        <v>141</v>
      </c>
      <c r="C201" s="30" t="s">
        <v>394</v>
      </c>
      <c r="D201" s="3" t="s">
        <v>250</v>
      </c>
      <c r="E201" s="3"/>
      <c r="F201" s="3"/>
      <c r="G201" s="3"/>
      <c r="I201" s="39" t="s">
        <v>143</v>
      </c>
      <c r="J201" s="49">
        <f>COUNTIF(D186:G234,"Diversity Monitoring in Procurement with Key Suppliers")</f>
        <v>2</v>
      </c>
    </row>
    <row r="202" spans="1:10" ht="42.75" x14ac:dyDescent="0.2">
      <c r="A202" s="3" t="s">
        <v>164</v>
      </c>
      <c r="B202" s="4" t="s">
        <v>141</v>
      </c>
      <c r="C202" s="30" t="s">
        <v>395</v>
      </c>
      <c r="D202" s="39" t="s">
        <v>128</v>
      </c>
      <c r="E202" s="3"/>
      <c r="F202" s="3"/>
      <c r="G202" s="3"/>
      <c r="I202" s="47" t="s">
        <v>186</v>
      </c>
      <c r="J202" s="49">
        <f>COUNTIF(D186:G234,"EDIEB Pay Gaps")</f>
        <v>0</v>
      </c>
    </row>
    <row r="203" spans="1:10" ht="42.75" x14ac:dyDescent="0.2">
      <c r="A203" s="3" t="s">
        <v>164</v>
      </c>
      <c r="B203" s="4" t="s">
        <v>141</v>
      </c>
      <c r="C203" s="30" t="s">
        <v>396</v>
      </c>
      <c r="D203" s="38" t="s">
        <v>221</v>
      </c>
      <c r="E203" s="3" t="s">
        <v>175</v>
      </c>
      <c r="F203" s="3"/>
      <c r="G203" s="3"/>
      <c r="I203" s="45" t="s">
        <v>189</v>
      </c>
      <c r="J203" s="49">
        <f>COUNTIF(D186:G234,"EDIEB Training")</f>
        <v>0</v>
      </c>
    </row>
    <row r="204" spans="1:10" ht="42.75" x14ac:dyDescent="0.2">
      <c r="A204" s="3" t="s">
        <v>164</v>
      </c>
      <c r="B204" s="4" t="s">
        <v>141</v>
      </c>
      <c r="C204" s="30" t="s">
        <v>397</v>
      </c>
      <c r="D204" s="3" t="s">
        <v>175</v>
      </c>
      <c r="E204" s="3"/>
      <c r="F204" s="3"/>
      <c r="G204" s="3"/>
      <c r="I204" s="39" t="s">
        <v>184</v>
      </c>
      <c r="J204" s="49">
        <f>COUNTIF(D186:G234,"Engagement")</f>
        <v>0</v>
      </c>
    </row>
    <row r="205" spans="1:10" ht="42.75" x14ac:dyDescent="0.2">
      <c r="A205" s="3" t="s">
        <v>164</v>
      </c>
      <c r="B205" s="4" t="s">
        <v>141</v>
      </c>
      <c r="C205" s="30" t="s">
        <v>398</v>
      </c>
      <c r="D205" s="39" t="s">
        <v>128</v>
      </c>
      <c r="E205" s="3"/>
      <c r="F205" s="3"/>
      <c r="G205" s="3"/>
      <c r="I205" s="39" t="s">
        <v>169</v>
      </c>
      <c r="J205" s="49">
        <f>COUNTIF(D186:G234,"Engaging Digitally Excluded Members of the District")</f>
        <v>0</v>
      </c>
    </row>
    <row r="206" spans="1:10" ht="42.75" x14ac:dyDescent="0.2">
      <c r="A206" s="3" t="s">
        <v>164</v>
      </c>
      <c r="B206" s="4" t="s">
        <v>141</v>
      </c>
      <c r="C206" s="30" t="s">
        <v>399</v>
      </c>
      <c r="D206" s="38" t="s">
        <v>225</v>
      </c>
      <c r="E206" s="3"/>
      <c r="F206" s="3"/>
      <c r="G206" s="3"/>
      <c r="I206" s="45" t="s">
        <v>193</v>
      </c>
      <c r="J206" s="49">
        <f>COUNTIF(D186:G234,"Engaging Hard-to-Reach Groups")</f>
        <v>0</v>
      </c>
    </row>
    <row r="207" spans="1:10" ht="42.75" x14ac:dyDescent="0.2">
      <c r="A207" s="3" t="s">
        <v>164</v>
      </c>
      <c r="B207" s="4" t="s">
        <v>141</v>
      </c>
      <c r="C207" s="30" t="s">
        <v>400</v>
      </c>
      <c r="D207" s="38" t="s">
        <v>221</v>
      </c>
      <c r="E207" s="39" t="s">
        <v>252</v>
      </c>
      <c r="F207" s="3" t="s">
        <v>206</v>
      </c>
      <c r="G207" s="3"/>
      <c r="I207" s="45" t="s">
        <v>196</v>
      </c>
      <c r="J207" s="49">
        <f>COUNTIF(D186:G234,"Engaging Veterans and Ex-service Community")</f>
        <v>0</v>
      </c>
    </row>
    <row r="208" spans="1:10" ht="42.75" x14ac:dyDescent="0.2">
      <c r="A208" s="3" t="s">
        <v>164</v>
      </c>
      <c r="B208" s="4" t="s">
        <v>141</v>
      </c>
      <c r="C208" s="30" t="s">
        <v>401</v>
      </c>
      <c r="D208" s="39" t="s">
        <v>128</v>
      </c>
      <c r="E208" s="3"/>
      <c r="F208" s="3"/>
      <c r="G208" s="3"/>
      <c r="I208" s="47" t="s">
        <v>198</v>
      </c>
      <c r="J208" s="49">
        <f>COUNTIF(D186:G234,"Engaging with Leadership on EDIEB ")</f>
        <v>0</v>
      </c>
    </row>
    <row r="209" spans="1:10" ht="42.75" x14ac:dyDescent="0.2">
      <c r="A209" s="3" t="s">
        <v>164</v>
      </c>
      <c r="B209" s="4" t="s">
        <v>141</v>
      </c>
      <c r="C209" s="30" t="s">
        <v>402</v>
      </c>
      <c r="D209" s="39" t="s">
        <v>177</v>
      </c>
      <c r="E209" s="3"/>
      <c r="F209" s="3"/>
      <c r="G209" s="3"/>
      <c r="I209" s="45" t="s">
        <v>200</v>
      </c>
      <c r="J209" s="49">
        <f>COUNTIF(D186:G234,"Engaging with Parish and Town Councils")</f>
        <v>0</v>
      </c>
    </row>
    <row r="210" spans="1:10" ht="42.75" x14ac:dyDescent="0.2">
      <c r="A210" s="3" t="s">
        <v>164</v>
      </c>
      <c r="B210" s="4" t="s">
        <v>141</v>
      </c>
      <c r="C210" s="30" t="s">
        <v>403</v>
      </c>
      <c r="D210" s="38" t="s">
        <v>221</v>
      </c>
      <c r="E210" s="3" t="s">
        <v>175</v>
      </c>
      <c r="F210" s="3"/>
      <c r="G210" s="3"/>
      <c r="I210" s="39" t="s">
        <v>188</v>
      </c>
      <c r="J210" s="49">
        <f>COUNTIF(D186:G234,"Engaging with Tenants and Residents")</f>
        <v>0</v>
      </c>
    </row>
    <row r="211" spans="1:10" ht="42.75" x14ac:dyDescent="0.2">
      <c r="A211" s="3" t="s">
        <v>164</v>
      </c>
      <c r="B211" s="4" t="s">
        <v>141</v>
      </c>
      <c r="C211" s="30" t="s">
        <v>404</v>
      </c>
      <c r="D211" s="38" t="s">
        <v>221</v>
      </c>
      <c r="E211" s="3" t="s">
        <v>175</v>
      </c>
      <c r="F211" s="3"/>
      <c r="G211" s="3"/>
      <c r="I211" s="39" t="s">
        <v>159</v>
      </c>
      <c r="J211" s="49">
        <f>COUNTIF(D186:G234,"Feedback Loop for EDIEB Initiatives")</f>
        <v>0</v>
      </c>
    </row>
    <row r="212" spans="1:10" ht="42.75" x14ac:dyDescent="0.2">
      <c r="A212" s="3" t="s">
        <v>164</v>
      </c>
      <c r="B212" s="4" t="s">
        <v>141</v>
      </c>
      <c r="C212" s="30" t="s">
        <v>405</v>
      </c>
      <c r="D212" s="38" t="s">
        <v>225</v>
      </c>
      <c r="E212" s="3"/>
      <c r="F212" s="3"/>
      <c r="G212" s="3"/>
      <c r="I212" s="39" t="s">
        <v>163</v>
      </c>
      <c r="J212" s="49">
        <f>COUNTIF(D186:G234,"Fostering Strong Relationships")</f>
        <v>1</v>
      </c>
    </row>
    <row r="213" spans="1:10" ht="42.75" x14ac:dyDescent="0.2">
      <c r="A213" s="3" t="s">
        <v>164</v>
      </c>
      <c r="B213" s="4" t="s">
        <v>141</v>
      </c>
      <c r="C213" s="30" t="s">
        <v>406</v>
      </c>
      <c r="D213" s="40" t="s">
        <v>205</v>
      </c>
      <c r="E213" s="3"/>
      <c r="F213" s="3"/>
      <c r="G213" s="3"/>
      <c r="I213" s="47" t="s">
        <v>206</v>
      </c>
      <c r="J213" s="49">
        <f>COUNTIF(D186:G234,"Gender Identity")</f>
        <v>1</v>
      </c>
    </row>
    <row r="214" spans="1:10" ht="42.75" x14ac:dyDescent="0.2">
      <c r="A214" s="3" t="s">
        <v>164</v>
      </c>
      <c r="B214" s="4" t="s">
        <v>141</v>
      </c>
      <c r="C214" s="30" t="s">
        <v>407</v>
      </c>
      <c r="D214" s="39" t="s">
        <v>128</v>
      </c>
      <c r="E214" s="3"/>
      <c r="F214" s="3"/>
      <c r="G214" s="3"/>
      <c r="I214" s="47" t="s">
        <v>208</v>
      </c>
      <c r="J214" s="49">
        <f>COUNTIF(D186:G234,"Housing")</f>
        <v>0</v>
      </c>
    </row>
    <row r="215" spans="1:10" ht="42.75" x14ac:dyDescent="0.2">
      <c r="A215" s="3" t="s">
        <v>164</v>
      </c>
      <c r="B215" s="4" t="s">
        <v>141</v>
      </c>
      <c r="C215" s="30" t="s">
        <v>408</v>
      </c>
      <c r="D215" s="39" t="s">
        <v>128</v>
      </c>
      <c r="E215" s="3"/>
      <c r="F215" s="3"/>
      <c r="G215" s="3"/>
      <c r="I215" s="45" t="s">
        <v>210</v>
      </c>
      <c r="J215" s="49">
        <f>COUNTIF(D186:G234,"Implementing the EDIEB Policy")</f>
        <v>3</v>
      </c>
    </row>
    <row r="216" spans="1:10" ht="42.75" x14ac:dyDescent="0.2">
      <c r="A216" s="3" t="s">
        <v>164</v>
      </c>
      <c r="B216" s="4" t="s">
        <v>141</v>
      </c>
      <c r="C216" s="30" t="s">
        <v>409</v>
      </c>
      <c r="D216" s="40" t="s">
        <v>219</v>
      </c>
      <c r="E216" s="3"/>
      <c r="F216" s="3"/>
      <c r="G216" s="3"/>
      <c r="I216" s="45" t="s">
        <v>212</v>
      </c>
      <c r="J216" s="49">
        <f>COUNTIF(D186:G234,"Inclusive Recruitment")</f>
        <v>0</v>
      </c>
    </row>
    <row r="217" spans="1:10" ht="42.75" x14ac:dyDescent="0.2">
      <c r="A217" s="3" t="s">
        <v>164</v>
      </c>
      <c r="B217" s="4" t="s">
        <v>141</v>
      </c>
      <c r="C217" s="30" t="s">
        <v>410</v>
      </c>
      <c r="D217" s="38" t="s">
        <v>221</v>
      </c>
      <c r="E217" s="3" t="s">
        <v>175</v>
      </c>
      <c r="F217" s="3"/>
      <c r="G217" s="3"/>
      <c r="I217" s="45" t="s">
        <v>205</v>
      </c>
      <c r="J217" s="49">
        <f>COUNTIF(D186:G234,"Inclusive Strategy Development")</f>
        <v>1</v>
      </c>
    </row>
    <row r="218" spans="1:10" ht="42.75" x14ac:dyDescent="0.2">
      <c r="A218" s="3" t="s">
        <v>164</v>
      </c>
      <c r="B218" s="4" t="s">
        <v>141</v>
      </c>
      <c r="C218" s="30" t="s">
        <v>411</v>
      </c>
      <c r="D218" s="38" t="s">
        <v>225</v>
      </c>
      <c r="E218" s="5" t="s">
        <v>210</v>
      </c>
      <c r="F218" s="3"/>
      <c r="G218" s="3"/>
      <c r="I218" s="47" t="s">
        <v>215</v>
      </c>
      <c r="J218" s="49">
        <f>COUNTIF(D186:G234,"Meritocracy")</f>
        <v>5</v>
      </c>
    </row>
    <row r="219" spans="1:10" ht="43.5" x14ac:dyDescent="0.25">
      <c r="A219" s="3" t="s">
        <v>164</v>
      </c>
      <c r="B219" s="4" t="s">
        <v>141</v>
      </c>
      <c r="C219" s="30" t="s">
        <v>412</v>
      </c>
      <c r="D219" s="41" t="s">
        <v>175</v>
      </c>
      <c r="E219" s="3"/>
      <c r="F219" s="3"/>
      <c r="G219" s="3"/>
      <c r="I219" s="45" t="s">
        <v>217</v>
      </c>
      <c r="J219" s="49">
        <f>COUNTIF(D186:G234,"National Issues")</f>
        <v>2</v>
      </c>
    </row>
    <row r="220" spans="1:10" ht="42.75" x14ac:dyDescent="0.2">
      <c r="A220" s="3" t="s">
        <v>164</v>
      </c>
      <c r="B220" s="4" t="s">
        <v>141</v>
      </c>
      <c r="C220" s="30" t="s">
        <v>413</v>
      </c>
      <c r="D220" s="39" t="s">
        <v>128</v>
      </c>
      <c r="E220" s="3"/>
      <c r="F220" s="3"/>
      <c r="G220" s="3"/>
      <c r="I220" s="47" t="s">
        <v>219</v>
      </c>
      <c r="J220" s="49">
        <f>COUNTIF(D186:G234,"No Specific Theme")</f>
        <v>6</v>
      </c>
    </row>
    <row r="221" spans="1:10" ht="42.75" x14ac:dyDescent="0.2">
      <c r="A221" s="3" t="s">
        <v>164</v>
      </c>
      <c r="B221" s="4" t="s">
        <v>141</v>
      </c>
      <c r="C221" s="30" t="s">
        <v>414</v>
      </c>
      <c r="D221" s="40" t="s">
        <v>244</v>
      </c>
      <c r="E221" s="40" t="s">
        <v>240</v>
      </c>
      <c r="F221" s="3"/>
      <c r="G221" s="3"/>
      <c r="I221" s="45" t="s">
        <v>221</v>
      </c>
      <c r="J221" s="49">
        <f>COUNTIF(D186:G234,"Opposing Thoughts of EDIEB")</f>
        <v>11</v>
      </c>
    </row>
    <row r="222" spans="1:10" ht="42.75" x14ac:dyDescent="0.2">
      <c r="A222" s="3" t="s">
        <v>164</v>
      </c>
      <c r="B222" s="4" t="s">
        <v>141</v>
      </c>
      <c r="C222" s="30" t="s">
        <v>415</v>
      </c>
      <c r="D222" s="5" t="s">
        <v>210</v>
      </c>
      <c r="E222" s="3"/>
      <c r="F222" s="3"/>
      <c r="G222" s="3"/>
      <c r="I222" s="39" t="s">
        <v>223</v>
      </c>
      <c r="J222" s="49">
        <f>COUNTIF(D186:G234,"Partnership Working")</f>
        <v>1</v>
      </c>
    </row>
    <row r="223" spans="1:10" ht="42.75" x14ac:dyDescent="0.2">
      <c r="A223" s="3" t="s">
        <v>164</v>
      </c>
      <c r="B223" s="4" t="s">
        <v>141</v>
      </c>
      <c r="C223" s="30" t="s">
        <v>368</v>
      </c>
      <c r="D223" s="38" t="s">
        <v>221</v>
      </c>
      <c r="E223" s="3" t="s">
        <v>175</v>
      </c>
      <c r="F223" s="3"/>
      <c r="G223" s="3"/>
      <c r="I223" s="45" t="s">
        <v>225</v>
      </c>
      <c r="J223" s="49">
        <f>COUNTIF(D186:G234,"Performance Monitoring of EDIEB")</f>
        <v>3</v>
      </c>
    </row>
    <row r="224" spans="1:10" ht="42.75" x14ac:dyDescent="0.2">
      <c r="A224" s="3" t="s">
        <v>164</v>
      </c>
      <c r="B224" s="4" t="s">
        <v>141</v>
      </c>
      <c r="C224" s="30" t="s">
        <v>416</v>
      </c>
      <c r="D224" s="38" t="s">
        <v>221</v>
      </c>
      <c r="E224" s="3"/>
      <c r="F224" s="3"/>
      <c r="G224" s="3"/>
      <c r="I224" s="45" t="s">
        <v>227</v>
      </c>
      <c r="J224" s="49">
        <f>COUNTIF(D186:G234,"Police and Safety of the Residents")</f>
        <v>0</v>
      </c>
    </row>
    <row r="225" spans="1:10" ht="42.75" x14ac:dyDescent="0.2">
      <c r="A225" s="3" t="s">
        <v>164</v>
      </c>
      <c r="B225" s="4" t="s">
        <v>141</v>
      </c>
      <c r="C225" s="30" t="s">
        <v>417</v>
      </c>
      <c r="D225" s="39" t="s">
        <v>128</v>
      </c>
      <c r="E225" s="3"/>
      <c r="F225" s="3"/>
      <c r="G225" s="3"/>
      <c r="I225" s="47" t="s">
        <v>229</v>
      </c>
      <c r="J225" s="49">
        <f>COUNTIF(D186:G234,"Positive Feedback")</f>
        <v>0</v>
      </c>
    </row>
    <row r="226" spans="1:10" ht="42.75" x14ac:dyDescent="0.2">
      <c r="A226" s="3" t="s">
        <v>164</v>
      </c>
      <c r="B226" s="4" t="s">
        <v>141</v>
      </c>
      <c r="C226" s="30" t="s">
        <v>418</v>
      </c>
      <c r="D226" s="39" t="s">
        <v>143</v>
      </c>
      <c r="E226" s="3"/>
      <c r="F226" s="3"/>
      <c r="G226" s="3"/>
      <c r="I226" s="45" t="s">
        <v>231</v>
      </c>
      <c r="J226" s="49">
        <f>COUNTIF(D186:G234,"Promoting EDIEB Initiatives")</f>
        <v>0</v>
      </c>
    </row>
    <row r="227" spans="1:10" ht="42.75" x14ac:dyDescent="0.2">
      <c r="A227" s="3" t="s">
        <v>164</v>
      </c>
      <c r="B227" s="4" t="s">
        <v>141</v>
      </c>
      <c r="C227" s="30" t="s">
        <v>419</v>
      </c>
      <c r="D227" s="3" t="s">
        <v>240</v>
      </c>
      <c r="E227" s="3"/>
      <c r="F227" s="3"/>
      <c r="G227" s="3"/>
      <c r="I227" s="39" t="s">
        <v>146</v>
      </c>
      <c r="J227" s="49">
        <f>COUNTIF(D186:G234,"Public Communications Stance on EDIEB")</f>
        <v>0</v>
      </c>
    </row>
    <row r="228" spans="1:10" ht="42.75" x14ac:dyDescent="0.2">
      <c r="A228" s="3" t="s">
        <v>164</v>
      </c>
      <c r="B228" s="4" t="s">
        <v>141</v>
      </c>
      <c r="C228" s="30" t="s">
        <v>420</v>
      </c>
      <c r="D228" s="40" t="s">
        <v>219</v>
      </c>
      <c r="E228" s="3"/>
      <c r="F228" s="3"/>
      <c r="G228" s="3"/>
      <c r="I228" s="45" t="s">
        <v>195</v>
      </c>
      <c r="J228" s="49">
        <f>COUNTIF(D186:G234,"Role Modelling EDIEB at SDC")</f>
        <v>0</v>
      </c>
    </row>
    <row r="229" spans="1:10" ht="42.75" x14ac:dyDescent="0.2">
      <c r="A229" s="3" t="s">
        <v>164</v>
      </c>
      <c r="B229" s="4" t="s">
        <v>141</v>
      </c>
      <c r="C229" s="30" t="s">
        <v>421</v>
      </c>
      <c r="D229" s="40" t="s">
        <v>219</v>
      </c>
      <c r="E229" s="3"/>
      <c r="F229" s="3"/>
      <c r="G229" s="3"/>
      <c r="I229" s="47" t="s">
        <v>235</v>
      </c>
      <c r="J229" s="49">
        <f>COUNTIF(D186:G234,"Safety of SDC Employees")</f>
        <v>0</v>
      </c>
    </row>
    <row r="230" spans="1:10" ht="42.75" x14ac:dyDescent="0.2">
      <c r="A230" s="3" t="s">
        <v>164</v>
      </c>
      <c r="B230" s="4" t="s">
        <v>141</v>
      </c>
      <c r="C230" s="30" t="s">
        <v>422</v>
      </c>
      <c r="D230" s="38" t="s">
        <v>221</v>
      </c>
      <c r="E230" s="3"/>
      <c r="F230" s="3"/>
      <c r="G230" s="3"/>
      <c r="I230" s="45" t="s">
        <v>237</v>
      </c>
      <c r="J230" s="49">
        <f>COUNTIF(D186:G234,"SDC Awareness of Neurodiversity")</f>
        <v>0</v>
      </c>
    </row>
    <row r="231" spans="1:10" ht="42.75" x14ac:dyDescent="0.2">
      <c r="A231" s="3" t="s">
        <v>164</v>
      </c>
      <c r="B231" s="4" t="s">
        <v>141</v>
      </c>
      <c r="C231" s="30" t="s">
        <v>423</v>
      </c>
      <c r="D231" s="38" t="s">
        <v>221</v>
      </c>
      <c r="E231" s="40" t="s">
        <v>175</v>
      </c>
      <c r="F231" s="3"/>
      <c r="G231" s="3"/>
      <c r="I231" s="45" t="s">
        <v>128</v>
      </c>
      <c r="J231" s="49">
        <f>COUNTIF(D186:G234,"Structure and Wording of the EDIEB Policy")</f>
        <v>10</v>
      </c>
    </row>
    <row r="232" spans="1:10" ht="42.75" x14ac:dyDescent="0.2">
      <c r="A232" s="3" t="s">
        <v>164</v>
      </c>
      <c r="B232" s="4" t="s">
        <v>141</v>
      </c>
      <c r="C232" s="30" t="s">
        <v>375</v>
      </c>
      <c r="D232" s="3" t="s">
        <v>219</v>
      </c>
      <c r="E232" s="3"/>
      <c r="F232" s="3"/>
      <c r="G232" s="3"/>
      <c r="I232" s="47" t="s">
        <v>240</v>
      </c>
      <c r="J232" s="49">
        <f>COUNTIF(D186:G234,"Supporting Residents")</f>
        <v>3</v>
      </c>
    </row>
    <row r="233" spans="1:10" ht="42.75" x14ac:dyDescent="0.2">
      <c r="A233" s="3" t="s">
        <v>164</v>
      </c>
      <c r="B233" s="4" t="s">
        <v>141</v>
      </c>
      <c r="C233" s="30" t="s">
        <v>375</v>
      </c>
      <c r="D233" s="3" t="s">
        <v>219</v>
      </c>
      <c r="E233" s="3"/>
      <c r="F233" s="3"/>
      <c r="G233" s="3"/>
      <c r="I233" s="39" t="s">
        <v>167</v>
      </c>
      <c r="J233" s="49">
        <f>COUNTIF(D186:G234,"Supporting Vulnerable People")</f>
        <v>0</v>
      </c>
    </row>
    <row r="234" spans="1:10" ht="42.75" x14ac:dyDescent="0.2">
      <c r="A234" s="6" t="s">
        <v>164</v>
      </c>
      <c r="B234" s="28" t="s">
        <v>141</v>
      </c>
      <c r="C234" s="32" t="s">
        <v>424</v>
      </c>
      <c r="D234" s="3" t="s">
        <v>175</v>
      </c>
      <c r="E234" s="3" t="s">
        <v>161</v>
      </c>
      <c r="F234" s="3"/>
      <c r="G234" s="3"/>
      <c r="I234" s="39" t="s">
        <v>150</v>
      </c>
      <c r="J234" s="49">
        <f>COUNTIF(D186:G234,"Tackling Difference of Opinions")</f>
        <v>0</v>
      </c>
    </row>
    <row r="235" spans="1:10" ht="15" customHeight="1" x14ac:dyDescent="0.2">
      <c r="A235" s="86" t="s">
        <v>425</v>
      </c>
      <c r="B235" s="87"/>
      <c r="C235" s="87"/>
      <c r="D235" s="87"/>
      <c r="E235" s="87"/>
      <c r="F235" s="87"/>
      <c r="G235" s="88"/>
      <c r="I235" s="47" t="s">
        <v>244</v>
      </c>
      <c r="J235" s="49">
        <f>COUNTIF(D186:G234,"Tackling Inequalities")</f>
        <v>1</v>
      </c>
    </row>
    <row r="236" spans="1:10" ht="117.75" customHeight="1" x14ac:dyDescent="0.2">
      <c r="A236" s="26" t="s">
        <v>164</v>
      </c>
      <c r="B236" s="27" t="s">
        <v>132</v>
      </c>
      <c r="C236" s="33" t="s">
        <v>329</v>
      </c>
      <c r="D236" s="3" t="s">
        <v>215</v>
      </c>
      <c r="E236" s="3"/>
      <c r="F236" s="3"/>
      <c r="G236" s="3"/>
      <c r="I236" s="45" t="s">
        <v>246</v>
      </c>
      <c r="J236" s="49">
        <f>COUNTIF(D186:G234,"Tackling Misinformation")</f>
        <v>0</v>
      </c>
    </row>
    <row r="237" spans="1:10" ht="28.5" x14ac:dyDescent="0.2">
      <c r="A237" s="3" t="s">
        <v>164</v>
      </c>
      <c r="B237" s="4" t="s">
        <v>132</v>
      </c>
      <c r="C237" s="30" t="s">
        <v>250</v>
      </c>
      <c r="D237" s="3" t="s">
        <v>250</v>
      </c>
      <c r="E237" s="3"/>
      <c r="F237" s="3"/>
      <c r="G237" s="3"/>
      <c r="I237" s="39" t="s">
        <v>181</v>
      </c>
      <c r="J237" s="49">
        <f>COUNTIF(D186:G234,"The Effect of Global Politics on EDIEB")</f>
        <v>0</v>
      </c>
    </row>
    <row r="238" spans="1:10" ht="42.75" x14ac:dyDescent="0.2">
      <c r="A238" s="3" t="s">
        <v>164</v>
      </c>
      <c r="B238" s="4" t="s">
        <v>132</v>
      </c>
      <c r="C238" s="30" t="s">
        <v>426</v>
      </c>
      <c r="D238" s="3" t="s">
        <v>240</v>
      </c>
      <c r="E238" s="3"/>
      <c r="F238" s="3"/>
      <c r="G238" s="3"/>
      <c r="I238" s="39" t="s">
        <v>173</v>
      </c>
      <c r="J238" s="49">
        <f>COUNTIF(D186:G234,"The Effect of Local Government Reorganisation on EDIEB ")</f>
        <v>0</v>
      </c>
    </row>
    <row r="239" spans="1:10" ht="28.5" x14ac:dyDescent="0.2">
      <c r="A239" s="3" t="s">
        <v>164</v>
      </c>
      <c r="B239" s="4" t="s">
        <v>132</v>
      </c>
      <c r="C239" s="30" t="s">
        <v>427</v>
      </c>
      <c r="D239" s="3" t="s">
        <v>215</v>
      </c>
      <c r="E239" s="3"/>
      <c r="F239" s="3"/>
      <c r="G239" s="3"/>
      <c r="I239" s="47" t="s">
        <v>250</v>
      </c>
      <c r="J239" s="49">
        <f>COUNTIF(D186:G234,"Transport")</f>
        <v>1</v>
      </c>
    </row>
    <row r="240" spans="1:10" ht="28.5" x14ac:dyDescent="0.2">
      <c r="A240" s="3" t="s">
        <v>164</v>
      </c>
      <c r="B240" s="4" t="s">
        <v>132</v>
      </c>
      <c r="C240" s="30" t="s">
        <v>385</v>
      </c>
      <c r="D240" s="3" t="s">
        <v>217</v>
      </c>
      <c r="E240" s="3"/>
      <c r="F240" s="3"/>
      <c r="G240" s="3"/>
      <c r="I240" s="47" t="s">
        <v>252</v>
      </c>
      <c r="J240" s="49">
        <f>COUNTIF(D186:G234,"Womens and Girls Rights")</f>
        <v>1</v>
      </c>
    </row>
    <row r="241" spans="1:12" ht="28.5" x14ac:dyDescent="0.2">
      <c r="A241" s="3" t="s">
        <v>164</v>
      </c>
      <c r="B241" s="4" t="s">
        <v>132</v>
      </c>
      <c r="C241" s="30" t="s">
        <v>336</v>
      </c>
      <c r="D241" s="38" t="s">
        <v>221</v>
      </c>
      <c r="E241" s="3"/>
      <c r="F241" s="3"/>
      <c r="G241" s="3"/>
    </row>
    <row r="242" spans="1:12" ht="28.5" x14ac:dyDescent="0.2">
      <c r="A242" s="3" t="s">
        <v>164</v>
      </c>
      <c r="B242" s="4" t="s">
        <v>132</v>
      </c>
      <c r="C242" s="30" t="s">
        <v>386</v>
      </c>
      <c r="D242" s="3" t="s">
        <v>215</v>
      </c>
      <c r="E242" s="3"/>
      <c r="F242" s="3"/>
      <c r="G242" s="3"/>
    </row>
    <row r="243" spans="1:12" ht="29.25" x14ac:dyDescent="0.25">
      <c r="A243" s="3" t="s">
        <v>164</v>
      </c>
      <c r="B243" s="4" t="s">
        <v>132</v>
      </c>
      <c r="C243" s="30" t="s">
        <v>428</v>
      </c>
      <c r="D243" s="3" t="s">
        <v>240</v>
      </c>
      <c r="E243" s="3"/>
      <c r="F243" s="3"/>
      <c r="G243" s="3"/>
      <c r="I243" s="81" t="s">
        <v>327</v>
      </c>
      <c r="J243" s="81"/>
      <c r="K243" s="52"/>
      <c r="L243" s="52"/>
    </row>
    <row r="244" spans="1:12" ht="29.25" x14ac:dyDescent="0.25">
      <c r="A244" s="3" t="s">
        <v>164</v>
      </c>
      <c r="B244" s="4" t="s">
        <v>132</v>
      </c>
      <c r="C244" s="30" t="s">
        <v>429</v>
      </c>
      <c r="D244" s="3" t="s">
        <v>167</v>
      </c>
      <c r="E244" s="3"/>
      <c r="F244" s="3"/>
      <c r="G244" s="3"/>
      <c r="I244" s="81" t="s">
        <v>430</v>
      </c>
      <c r="J244" s="81"/>
      <c r="K244" s="52"/>
      <c r="L244" s="52"/>
    </row>
    <row r="245" spans="1:12" ht="28.5" x14ac:dyDescent="0.2">
      <c r="A245" s="3" t="s">
        <v>164</v>
      </c>
      <c r="B245" s="4" t="s">
        <v>132</v>
      </c>
      <c r="C245" s="30" t="s">
        <v>431</v>
      </c>
      <c r="D245" s="38" t="s">
        <v>221</v>
      </c>
      <c r="E245" s="3"/>
      <c r="F245" s="3"/>
      <c r="G245" s="3"/>
      <c r="I245" s="39" t="s">
        <v>134</v>
      </c>
      <c r="J245" s="49">
        <f>COUNTIF(D236:G282,"Diversity in the Workforce")</f>
        <v>5</v>
      </c>
    </row>
    <row r="246" spans="1:12" ht="28.5" x14ac:dyDescent="0.2">
      <c r="A246" s="3" t="s">
        <v>164</v>
      </c>
      <c r="B246" s="4" t="s">
        <v>132</v>
      </c>
      <c r="C246" s="30" t="s">
        <v>432</v>
      </c>
      <c r="D246" s="3" t="s">
        <v>134</v>
      </c>
      <c r="E246" s="3"/>
      <c r="F246" s="3"/>
      <c r="G246" s="3"/>
      <c r="I246" s="45" t="s">
        <v>148</v>
      </c>
      <c r="J246" s="49">
        <f>COUNTIF(D236:G282,"Accessible Communications")</f>
        <v>0</v>
      </c>
    </row>
    <row r="247" spans="1:12" ht="28.5" x14ac:dyDescent="0.2">
      <c r="A247" s="3" t="s">
        <v>164</v>
      </c>
      <c r="B247" s="4" t="s">
        <v>132</v>
      </c>
      <c r="C247" s="30" t="s">
        <v>433</v>
      </c>
      <c r="D247" s="3" t="s">
        <v>215</v>
      </c>
      <c r="E247" s="3"/>
      <c r="F247" s="3"/>
      <c r="G247" s="3"/>
      <c r="I247" s="45" t="s">
        <v>152</v>
      </c>
      <c r="J247" s="49">
        <f>COUNTIF(D236:G282,"Accessible Leisure Services")</f>
        <v>0</v>
      </c>
    </row>
    <row r="248" spans="1:12" ht="42.75" x14ac:dyDescent="0.2">
      <c r="A248" s="3" t="s">
        <v>164</v>
      </c>
      <c r="B248" s="4" t="s">
        <v>132</v>
      </c>
      <c r="C248" s="30" t="s">
        <v>434</v>
      </c>
      <c r="D248" s="39" t="s">
        <v>177</v>
      </c>
      <c r="E248" s="3"/>
      <c r="F248" s="3"/>
      <c r="G248" s="3"/>
      <c r="I248" s="45" t="s">
        <v>155</v>
      </c>
      <c r="J248" s="49">
        <f>COUNTIF(D236:G282,"Allyship")</f>
        <v>0</v>
      </c>
    </row>
    <row r="249" spans="1:12" ht="28.5" x14ac:dyDescent="0.2">
      <c r="A249" s="3" t="s">
        <v>164</v>
      </c>
      <c r="B249" s="4" t="s">
        <v>132</v>
      </c>
      <c r="C249" s="30" t="s">
        <v>435</v>
      </c>
      <c r="D249" s="39" t="s">
        <v>128</v>
      </c>
      <c r="E249" s="3"/>
      <c r="F249" s="3"/>
      <c r="G249" s="3"/>
      <c r="I249" s="47" t="s">
        <v>157</v>
      </c>
      <c r="J249" s="49">
        <f>COUNTIF(D236:G282,"Belonging")</f>
        <v>0</v>
      </c>
    </row>
    <row r="250" spans="1:12" ht="28.5" x14ac:dyDescent="0.2">
      <c r="A250" s="3" t="s">
        <v>164</v>
      </c>
      <c r="B250" s="4" t="s">
        <v>132</v>
      </c>
      <c r="C250" s="30" t="s">
        <v>436</v>
      </c>
      <c r="D250" s="5" t="s">
        <v>210</v>
      </c>
      <c r="E250" s="3"/>
      <c r="F250" s="3"/>
      <c r="G250" s="3"/>
      <c r="I250" s="47" t="s">
        <v>161</v>
      </c>
      <c r="J250" s="49">
        <f>COUNTIF(D236:G282,"Caring for the Elderley")</f>
        <v>0</v>
      </c>
    </row>
    <row r="251" spans="1:12" ht="28.5" x14ac:dyDescent="0.2">
      <c r="A251" s="3" t="s">
        <v>164</v>
      </c>
      <c r="B251" s="4" t="s">
        <v>132</v>
      </c>
      <c r="C251" s="30" t="s">
        <v>437</v>
      </c>
      <c r="D251" s="39" t="s">
        <v>128</v>
      </c>
      <c r="E251" s="3"/>
      <c r="F251" s="3"/>
      <c r="G251" s="3"/>
      <c r="I251" s="39" t="s">
        <v>165</v>
      </c>
      <c r="J251" s="49">
        <f>COUNTIF(D236:G282,"Community Cohesion")</f>
        <v>0</v>
      </c>
    </row>
    <row r="252" spans="1:12" ht="28.5" x14ac:dyDescent="0.2">
      <c r="A252" s="3" t="s">
        <v>164</v>
      </c>
      <c r="B252" s="4" t="s">
        <v>132</v>
      </c>
      <c r="C252" s="30" t="s">
        <v>438</v>
      </c>
      <c r="D252" s="39" t="s">
        <v>128</v>
      </c>
      <c r="E252" s="3"/>
      <c r="F252" s="3"/>
      <c r="G252" s="3"/>
      <c r="I252" s="39" t="s">
        <v>136</v>
      </c>
      <c r="J252" s="49">
        <f>COUNTIF(D236:G282,"Community Engagement")</f>
        <v>0</v>
      </c>
    </row>
    <row r="253" spans="1:12" ht="28.5" x14ac:dyDescent="0.2">
      <c r="A253" s="3" t="s">
        <v>164</v>
      </c>
      <c r="B253" s="4" t="s">
        <v>132</v>
      </c>
      <c r="C253" s="30" t="s">
        <v>439</v>
      </c>
      <c r="D253" s="38" t="s">
        <v>221</v>
      </c>
      <c r="E253" s="3" t="s">
        <v>175</v>
      </c>
      <c r="F253" s="3"/>
      <c r="G253" s="3"/>
      <c r="I253" s="47" t="s">
        <v>171</v>
      </c>
      <c r="J253" s="49">
        <f>COUNTIF(D236:G282,"Consultation")</f>
        <v>0</v>
      </c>
    </row>
    <row r="254" spans="1:12" ht="28.5" x14ac:dyDescent="0.2">
      <c r="A254" s="3" t="s">
        <v>164</v>
      </c>
      <c r="B254" s="4" t="s">
        <v>132</v>
      </c>
      <c r="C254" s="30" t="s">
        <v>440</v>
      </c>
      <c r="D254" s="39" t="s">
        <v>128</v>
      </c>
      <c r="E254" s="3"/>
      <c r="F254" s="3"/>
      <c r="G254" s="3"/>
      <c r="I254" s="47" t="s">
        <v>175</v>
      </c>
      <c r="J254" s="49">
        <f>COUNTIF(D236:G282,"Cost of EDIEB")</f>
        <v>3</v>
      </c>
    </row>
    <row r="255" spans="1:12" ht="28.5" x14ac:dyDescent="0.2">
      <c r="A255" s="3" t="s">
        <v>164</v>
      </c>
      <c r="B255" s="4" t="s">
        <v>132</v>
      </c>
      <c r="C255" s="30" t="s">
        <v>441</v>
      </c>
      <c r="D255" s="38" t="s">
        <v>225</v>
      </c>
      <c r="E255" s="3"/>
      <c r="F255" s="3"/>
      <c r="G255" s="3"/>
      <c r="I255" s="45" t="s">
        <v>179</v>
      </c>
      <c r="J255" s="49">
        <f>COUNTIF(D236:G282,"Data Bias in the use of AI ")</f>
        <v>0</v>
      </c>
    </row>
    <row r="256" spans="1:12" ht="28.5" x14ac:dyDescent="0.2">
      <c r="A256" s="3" t="s">
        <v>164</v>
      </c>
      <c r="B256" s="4" t="s">
        <v>132</v>
      </c>
      <c r="C256" s="30" t="s">
        <v>442</v>
      </c>
      <c r="D256" s="39" t="s">
        <v>128</v>
      </c>
      <c r="E256" s="3"/>
      <c r="F256" s="3"/>
      <c r="G256" s="3"/>
      <c r="I256" s="39" t="s">
        <v>177</v>
      </c>
      <c r="J256" s="49">
        <f>COUNTIF(D236:G282,"Data Collection of Stroud District")</f>
        <v>3</v>
      </c>
    </row>
    <row r="257" spans="1:10" ht="42.75" x14ac:dyDescent="0.2">
      <c r="A257" s="3" t="s">
        <v>164</v>
      </c>
      <c r="B257" s="4" t="s">
        <v>132</v>
      </c>
      <c r="C257" s="30" t="s">
        <v>443</v>
      </c>
      <c r="D257" s="3" t="s">
        <v>215</v>
      </c>
      <c r="E257" s="3"/>
      <c r="F257" s="3"/>
      <c r="G257" s="3"/>
      <c r="I257" s="39" t="s">
        <v>143</v>
      </c>
      <c r="J257" s="49">
        <f>COUNTIF(D236:G282,"Diversity Monitoring in Procurement with Key Suppliers")</f>
        <v>0</v>
      </c>
    </row>
    <row r="258" spans="1:10" ht="28.5" x14ac:dyDescent="0.2">
      <c r="A258" s="3" t="s">
        <v>164</v>
      </c>
      <c r="B258" s="4" t="s">
        <v>132</v>
      </c>
      <c r="C258" s="30" t="s">
        <v>444</v>
      </c>
      <c r="D258" s="38" t="s">
        <v>221</v>
      </c>
      <c r="E258" s="3"/>
      <c r="F258" s="3"/>
      <c r="G258" s="3"/>
      <c r="I258" s="47" t="s">
        <v>186</v>
      </c>
      <c r="J258" s="49">
        <f>COUNTIF(D236:G282,"EDIEB Pay Gaps")</f>
        <v>0</v>
      </c>
    </row>
    <row r="259" spans="1:10" ht="28.5" x14ac:dyDescent="0.2">
      <c r="A259" s="3" t="s">
        <v>164</v>
      </c>
      <c r="B259" s="4" t="s">
        <v>132</v>
      </c>
      <c r="C259" s="30" t="s">
        <v>445</v>
      </c>
      <c r="D259" s="38" t="s">
        <v>221</v>
      </c>
      <c r="E259" s="3"/>
      <c r="F259" s="3"/>
      <c r="G259" s="3"/>
      <c r="I259" s="45" t="s">
        <v>189</v>
      </c>
      <c r="J259" s="49">
        <f>COUNTIF(D236:G282,"EDIEB Training")</f>
        <v>3</v>
      </c>
    </row>
    <row r="260" spans="1:10" ht="42.75" x14ac:dyDescent="0.2">
      <c r="A260" s="3" t="s">
        <v>164</v>
      </c>
      <c r="B260" s="4" t="s">
        <v>132</v>
      </c>
      <c r="C260" s="30" t="s">
        <v>446</v>
      </c>
      <c r="D260" s="3" t="s">
        <v>134</v>
      </c>
      <c r="E260" s="39" t="s">
        <v>189</v>
      </c>
      <c r="F260" s="3"/>
      <c r="G260" s="3"/>
      <c r="I260" s="39" t="s">
        <v>184</v>
      </c>
      <c r="J260" s="49">
        <f>COUNTIF(D236:G282,"Engagement")</f>
        <v>0</v>
      </c>
    </row>
    <row r="261" spans="1:10" ht="28.5" x14ac:dyDescent="0.2">
      <c r="A261" s="3" t="s">
        <v>164</v>
      </c>
      <c r="B261" s="4" t="s">
        <v>132</v>
      </c>
      <c r="C261" s="30" t="s">
        <v>447</v>
      </c>
      <c r="D261" s="40" t="s">
        <v>205</v>
      </c>
      <c r="E261" s="3"/>
      <c r="F261" s="3"/>
      <c r="G261" s="3"/>
      <c r="I261" s="39" t="s">
        <v>169</v>
      </c>
      <c r="J261" s="49">
        <f>COUNTIF(D236:G282,"Engaging Digitally Excluded Members of the District")</f>
        <v>0</v>
      </c>
    </row>
    <row r="262" spans="1:10" ht="28.5" x14ac:dyDescent="0.2">
      <c r="A262" s="3" t="s">
        <v>164</v>
      </c>
      <c r="B262" s="4" t="s">
        <v>132</v>
      </c>
      <c r="C262" s="30" t="s">
        <v>448</v>
      </c>
      <c r="D262" s="39" t="s">
        <v>128</v>
      </c>
      <c r="E262" s="3"/>
      <c r="F262" s="3"/>
      <c r="G262" s="3"/>
      <c r="I262" s="45" t="s">
        <v>193</v>
      </c>
      <c r="J262" s="49">
        <f>COUNTIF(D236:G282,"Engaging Hard-to-Reach Groups")</f>
        <v>0</v>
      </c>
    </row>
    <row r="263" spans="1:10" ht="28.5" x14ac:dyDescent="0.2">
      <c r="A263" s="3" t="s">
        <v>164</v>
      </c>
      <c r="B263" s="4" t="s">
        <v>132</v>
      </c>
      <c r="C263" s="30" t="s">
        <v>449</v>
      </c>
      <c r="D263" s="39" t="s">
        <v>177</v>
      </c>
      <c r="E263" s="40" t="s">
        <v>244</v>
      </c>
      <c r="F263" s="3"/>
      <c r="G263" s="3"/>
      <c r="I263" s="45" t="s">
        <v>196</v>
      </c>
      <c r="J263" s="49">
        <f>COUNTIF(D236:G282,"Engaging Veterans and Ex-service Community")</f>
        <v>0</v>
      </c>
    </row>
    <row r="264" spans="1:10" ht="28.5" x14ac:dyDescent="0.2">
      <c r="A264" s="3" t="s">
        <v>164</v>
      </c>
      <c r="B264" s="4" t="s">
        <v>132</v>
      </c>
      <c r="C264" s="30" t="s">
        <v>259</v>
      </c>
      <c r="D264" s="40" t="s">
        <v>235</v>
      </c>
      <c r="E264" s="3"/>
      <c r="F264" s="3"/>
      <c r="G264" s="3"/>
      <c r="I264" s="47" t="s">
        <v>198</v>
      </c>
      <c r="J264" s="49">
        <f>COUNTIF(D236:G282,"Engaging with Leadership on EDIEB ")</f>
        <v>0</v>
      </c>
    </row>
    <row r="265" spans="1:10" ht="28.5" x14ac:dyDescent="0.2">
      <c r="A265" s="3" t="s">
        <v>164</v>
      </c>
      <c r="B265" s="4" t="s">
        <v>132</v>
      </c>
      <c r="C265" s="30" t="s">
        <v>450</v>
      </c>
      <c r="D265" s="39" t="s">
        <v>128</v>
      </c>
      <c r="E265" s="3"/>
      <c r="F265" s="3"/>
      <c r="G265" s="3"/>
      <c r="I265" s="45" t="s">
        <v>200</v>
      </c>
      <c r="J265" s="49">
        <f>COUNTIF(D236:G282,"Engaging with Parish and Town Councils")</f>
        <v>0</v>
      </c>
    </row>
    <row r="266" spans="1:10" ht="28.5" x14ac:dyDescent="0.2">
      <c r="A266" s="3" t="s">
        <v>164</v>
      </c>
      <c r="B266" s="4" t="s">
        <v>132</v>
      </c>
      <c r="C266" s="30" t="s">
        <v>451</v>
      </c>
      <c r="D266" s="39" t="s">
        <v>128</v>
      </c>
      <c r="E266" s="3"/>
      <c r="F266" s="3"/>
      <c r="G266" s="3"/>
      <c r="I266" s="39" t="s">
        <v>188</v>
      </c>
      <c r="J266" s="49">
        <f>COUNTIF(D236:G282,"Engaging with Tenants and Residents")</f>
        <v>0</v>
      </c>
    </row>
    <row r="267" spans="1:10" ht="28.5" x14ac:dyDescent="0.2">
      <c r="A267" s="3" t="s">
        <v>164</v>
      </c>
      <c r="B267" s="4" t="s">
        <v>132</v>
      </c>
      <c r="C267" s="30" t="s">
        <v>452</v>
      </c>
      <c r="D267" s="39" t="s">
        <v>128</v>
      </c>
      <c r="E267" s="3"/>
      <c r="F267" s="3"/>
      <c r="G267" s="3"/>
      <c r="I267" s="39" t="s">
        <v>159</v>
      </c>
      <c r="J267" s="49">
        <f>COUNTIF(D236:G282,"Feedback Loop for EDIEB Initiatives")</f>
        <v>0</v>
      </c>
    </row>
    <row r="268" spans="1:10" ht="28.5" x14ac:dyDescent="0.2">
      <c r="A268" s="3" t="s">
        <v>164</v>
      </c>
      <c r="B268" s="4" t="s">
        <v>132</v>
      </c>
      <c r="C268" s="30" t="s">
        <v>453</v>
      </c>
      <c r="D268" s="39" t="s">
        <v>128</v>
      </c>
      <c r="E268" s="3"/>
      <c r="F268" s="3"/>
      <c r="G268" s="3"/>
      <c r="I268" s="39" t="s">
        <v>163</v>
      </c>
      <c r="J268" s="49">
        <f>COUNTIF(D236:G282,"Fostering Strong Relationships")</f>
        <v>0</v>
      </c>
    </row>
    <row r="269" spans="1:10" ht="28.5" x14ac:dyDescent="0.2">
      <c r="A269" s="3" t="s">
        <v>164</v>
      </c>
      <c r="B269" s="4" t="s">
        <v>132</v>
      </c>
      <c r="C269" s="30" t="s">
        <v>454</v>
      </c>
      <c r="D269" s="39" t="s">
        <v>177</v>
      </c>
      <c r="E269" s="3"/>
      <c r="F269" s="3"/>
      <c r="G269" s="3"/>
      <c r="I269" s="47" t="s">
        <v>206</v>
      </c>
      <c r="J269" s="49">
        <f>COUNTIF(D236:G282,"Gender Identity")</f>
        <v>0</v>
      </c>
    </row>
    <row r="270" spans="1:10" ht="28.5" x14ac:dyDescent="0.2">
      <c r="A270" s="3" t="s">
        <v>164</v>
      </c>
      <c r="B270" s="4" t="s">
        <v>132</v>
      </c>
      <c r="C270" s="30" t="s">
        <v>455</v>
      </c>
      <c r="D270" s="3" t="s">
        <v>215</v>
      </c>
      <c r="E270" s="3"/>
      <c r="F270" s="3"/>
      <c r="G270" s="3"/>
      <c r="I270" s="47" t="s">
        <v>208</v>
      </c>
      <c r="J270" s="49">
        <f>COUNTIF(D236:G282,"Housing")</f>
        <v>0</v>
      </c>
    </row>
    <row r="271" spans="1:10" ht="28.5" x14ac:dyDescent="0.2">
      <c r="A271" s="3" t="s">
        <v>164</v>
      </c>
      <c r="B271" s="4" t="s">
        <v>132</v>
      </c>
      <c r="C271" s="30" t="s">
        <v>368</v>
      </c>
      <c r="D271" s="38" t="s">
        <v>221</v>
      </c>
      <c r="E271" s="3" t="s">
        <v>175</v>
      </c>
      <c r="F271" s="3"/>
      <c r="G271" s="3"/>
      <c r="I271" s="45" t="s">
        <v>210</v>
      </c>
      <c r="J271" s="49">
        <f>COUNTIF(D236:G282,"Implementing the EDIEB Policy")</f>
        <v>1</v>
      </c>
    </row>
    <row r="272" spans="1:10" ht="42.75" x14ac:dyDescent="0.2">
      <c r="A272" s="3" t="s">
        <v>164</v>
      </c>
      <c r="B272" s="4" t="s">
        <v>132</v>
      </c>
      <c r="C272" s="30" t="s">
        <v>456</v>
      </c>
      <c r="D272" s="3" t="s">
        <v>134</v>
      </c>
      <c r="E272" s="38" t="s">
        <v>212</v>
      </c>
      <c r="F272" s="39" t="s">
        <v>189</v>
      </c>
      <c r="G272" s="3"/>
      <c r="I272" s="45" t="s">
        <v>212</v>
      </c>
      <c r="J272" s="49">
        <f>COUNTIF(D236:G282,"Inclusive Recruitment")</f>
        <v>1</v>
      </c>
    </row>
    <row r="273" spans="1:10" ht="57" x14ac:dyDescent="0.2">
      <c r="A273" s="3" t="s">
        <v>164</v>
      </c>
      <c r="B273" s="4" t="s">
        <v>132</v>
      </c>
      <c r="C273" s="30" t="s">
        <v>457</v>
      </c>
      <c r="D273" s="39" t="s">
        <v>189</v>
      </c>
      <c r="E273" s="3" t="s">
        <v>134</v>
      </c>
      <c r="F273" s="3"/>
      <c r="G273" s="3"/>
      <c r="I273" s="45" t="s">
        <v>205</v>
      </c>
      <c r="J273" s="49">
        <f>COUNTIF(D236:G282,"Inclusive Strategy Development")</f>
        <v>1</v>
      </c>
    </row>
    <row r="274" spans="1:10" ht="42.75" x14ac:dyDescent="0.2">
      <c r="A274" s="3" t="s">
        <v>164</v>
      </c>
      <c r="B274" s="4" t="s">
        <v>132</v>
      </c>
      <c r="C274" s="30" t="s">
        <v>458</v>
      </c>
      <c r="D274" s="3" t="s">
        <v>215</v>
      </c>
      <c r="E274" s="38" t="s">
        <v>221</v>
      </c>
      <c r="F274" s="3" t="s">
        <v>175</v>
      </c>
      <c r="G274" s="3"/>
      <c r="I274" s="47" t="s">
        <v>215</v>
      </c>
      <c r="J274" s="49">
        <f>COUNTIF(D236:G282,"Meritocracy")</f>
        <v>7</v>
      </c>
    </row>
    <row r="275" spans="1:10" ht="28.5" x14ac:dyDescent="0.2">
      <c r="A275" s="3" t="s">
        <v>164</v>
      </c>
      <c r="B275" s="4" t="s">
        <v>132</v>
      </c>
      <c r="C275" s="30" t="s">
        <v>459</v>
      </c>
      <c r="D275" s="40" t="s">
        <v>244</v>
      </c>
      <c r="E275" s="3"/>
      <c r="F275" s="3"/>
      <c r="G275" s="3"/>
      <c r="I275" s="45" t="s">
        <v>217</v>
      </c>
      <c r="J275" s="49">
        <f>COUNTIF(D236:G282,"National Issues")</f>
        <v>1</v>
      </c>
    </row>
    <row r="276" spans="1:10" ht="28.5" x14ac:dyDescent="0.2">
      <c r="A276" s="3" t="s">
        <v>164</v>
      </c>
      <c r="B276" s="4" t="s">
        <v>132</v>
      </c>
      <c r="C276" s="30" t="s">
        <v>421</v>
      </c>
      <c r="D276" s="3" t="s">
        <v>219</v>
      </c>
      <c r="E276" s="3"/>
      <c r="F276" s="3"/>
      <c r="G276" s="3"/>
      <c r="I276" s="47" t="s">
        <v>219</v>
      </c>
      <c r="J276" s="49">
        <f>COUNTIF(D236:G282,"No Specific Theme")</f>
        <v>6</v>
      </c>
    </row>
    <row r="277" spans="1:10" ht="28.5" x14ac:dyDescent="0.2">
      <c r="A277" s="3" t="s">
        <v>164</v>
      </c>
      <c r="B277" s="4" t="s">
        <v>132</v>
      </c>
      <c r="C277" s="30" t="s">
        <v>460</v>
      </c>
      <c r="D277" s="3" t="s">
        <v>219</v>
      </c>
      <c r="E277" s="3"/>
      <c r="F277" s="3"/>
      <c r="G277" s="3"/>
      <c r="I277" s="45" t="s">
        <v>221</v>
      </c>
      <c r="J277" s="49">
        <f>COUNTIF(D236:G282,"Opposing Thoughts of EDIEB")</f>
        <v>7</v>
      </c>
    </row>
    <row r="278" spans="1:10" ht="28.5" x14ac:dyDescent="0.2">
      <c r="A278" s="3" t="s">
        <v>164</v>
      </c>
      <c r="B278" s="4" t="s">
        <v>132</v>
      </c>
      <c r="C278" s="30" t="s">
        <v>461</v>
      </c>
      <c r="D278" s="3" t="s">
        <v>134</v>
      </c>
      <c r="E278" s="3"/>
      <c r="F278" s="3"/>
      <c r="G278" s="3"/>
      <c r="I278" s="39" t="s">
        <v>223</v>
      </c>
      <c r="J278" s="49">
        <f>COUNTIF(D236:G282,"Partnership Working")</f>
        <v>0</v>
      </c>
    </row>
    <row r="279" spans="1:10" ht="28.5" x14ac:dyDescent="0.2">
      <c r="A279" s="3" t="s">
        <v>164</v>
      </c>
      <c r="B279" s="4" t="s">
        <v>132</v>
      </c>
      <c r="C279" s="30" t="s">
        <v>462</v>
      </c>
      <c r="D279" s="3" t="s">
        <v>219</v>
      </c>
      <c r="E279" s="3"/>
      <c r="F279" s="3"/>
      <c r="G279" s="3"/>
      <c r="I279" s="45" t="s">
        <v>225</v>
      </c>
      <c r="J279" s="49">
        <f>COUNTIF(D236:G282,"Performance Monitoring of EDIEB")</f>
        <v>1</v>
      </c>
    </row>
    <row r="280" spans="1:10" ht="28.5" x14ac:dyDescent="0.2">
      <c r="A280" s="3" t="s">
        <v>164</v>
      </c>
      <c r="B280" s="4" t="s">
        <v>132</v>
      </c>
      <c r="C280" s="30" t="s">
        <v>463</v>
      </c>
      <c r="D280" s="3" t="s">
        <v>219</v>
      </c>
      <c r="E280" s="3"/>
      <c r="F280" s="3"/>
      <c r="G280" s="3"/>
      <c r="I280" s="45" t="s">
        <v>227</v>
      </c>
      <c r="J280" s="49">
        <f>COUNTIF(D236:G282,"Police and Safety of the Residents")</f>
        <v>0</v>
      </c>
    </row>
    <row r="281" spans="1:10" ht="28.5" x14ac:dyDescent="0.2">
      <c r="A281" s="3" t="s">
        <v>164</v>
      </c>
      <c r="B281" s="4" t="s">
        <v>132</v>
      </c>
      <c r="C281" s="30" t="s">
        <v>375</v>
      </c>
      <c r="D281" s="3" t="s">
        <v>219</v>
      </c>
      <c r="E281" s="3"/>
      <c r="F281" s="3"/>
      <c r="G281" s="3"/>
      <c r="I281" s="47" t="s">
        <v>229</v>
      </c>
      <c r="J281" s="49">
        <f>COUNTIF(D236:G282,"Positive Feedback")</f>
        <v>0</v>
      </c>
    </row>
    <row r="282" spans="1:10" ht="28.5" x14ac:dyDescent="0.2">
      <c r="A282" s="6" t="s">
        <v>164</v>
      </c>
      <c r="B282" s="28" t="s">
        <v>132</v>
      </c>
      <c r="C282" s="32" t="s">
        <v>464</v>
      </c>
      <c r="D282" s="3" t="s">
        <v>219</v>
      </c>
      <c r="E282" s="3"/>
      <c r="F282" s="3"/>
      <c r="G282" s="3"/>
      <c r="I282" s="45" t="s">
        <v>231</v>
      </c>
      <c r="J282" s="49">
        <f>COUNTIF(D236:G282,"Promoting EDIEB Initiatives")</f>
        <v>0</v>
      </c>
    </row>
    <row r="283" spans="1:10" ht="30" customHeight="1" x14ac:dyDescent="0.2">
      <c r="A283" s="89" t="s">
        <v>465</v>
      </c>
      <c r="B283" s="90"/>
      <c r="C283" s="90"/>
      <c r="D283" s="90"/>
      <c r="E283" s="90"/>
      <c r="F283" s="90"/>
      <c r="G283" s="91"/>
      <c r="I283" s="39" t="s">
        <v>146</v>
      </c>
      <c r="J283" s="49">
        <f>COUNTIF(D236:G282,"Public Communications Stance on EDIEB")</f>
        <v>0</v>
      </c>
    </row>
    <row r="284" spans="1:10" ht="28.5" x14ac:dyDescent="0.2">
      <c r="A284" s="26" t="s">
        <v>164</v>
      </c>
      <c r="B284" s="27" t="s">
        <v>126</v>
      </c>
      <c r="C284" s="33" t="s">
        <v>466</v>
      </c>
      <c r="D284" s="3" t="s">
        <v>215</v>
      </c>
      <c r="E284" s="3"/>
      <c r="F284" s="3"/>
      <c r="G284" s="3"/>
      <c r="I284" s="45" t="s">
        <v>195</v>
      </c>
      <c r="J284" s="49">
        <f>COUNTIF(D236:G282,"Role Modelling EDIEB at SDC")</f>
        <v>0</v>
      </c>
    </row>
    <row r="285" spans="1:10" x14ac:dyDescent="0.2">
      <c r="A285" s="3" t="s">
        <v>164</v>
      </c>
      <c r="B285" s="4" t="s">
        <v>126</v>
      </c>
      <c r="C285" s="30" t="s">
        <v>467</v>
      </c>
      <c r="D285" s="3" t="s">
        <v>250</v>
      </c>
      <c r="E285" s="3"/>
      <c r="F285" s="3"/>
      <c r="G285" s="3"/>
      <c r="I285" s="47" t="s">
        <v>235</v>
      </c>
      <c r="J285" s="49">
        <f>COUNTIF(D236:G282,"Safety of SDC Employees")</f>
        <v>1</v>
      </c>
    </row>
    <row r="286" spans="1:10" ht="28.5" x14ac:dyDescent="0.2">
      <c r="A286" s="3" t="s">
        <v>164</v>
      </c>
      <c r="B286" s="4" t="s">
        <v>126</v>
      </c>
      <c r="C286" s="30" t="s">
        <v>468</v>
      </c>
      <c r="D286" s="3" t="s">
        <v>134</v>
      </c>
      <c r="E286" s="3"/>
      <c r="F286" s="3"/>
      <c r="G286" s="3"/>
      <c r="I286" s="45" t="s">
        <v>237</v>
      </c>
      <c r="J286" s="49">
        <f>COUNTIF(D236:G282,"SDC Awareness of Neurodiversity")</f>
        <v>0</v>
      </c>
    </row>
    <row r="287" spans="1:10" ht="28.5" x14ac:dyDescent="0.2">
      <c r="A287" s="3" t="s">
        <v>164</v>
      </c>
      <c r="B287" s="4" t="s">
        <v>126</v>
      </c>
      <c r="C287" s="30" t="s">
        <v>469</v>
      </c>
      <c r="D287" s="40" t="s">
        <v>206</v>
      </c>
      <c r="E287" s="39" t="s">
        <v>252</v>
      </c>
      <c r="F287" s="3"/>
      <c r="G287" s="3"/>
      <c r="I287" s="45" t="s">
        <v>128</v>
      </c>
      <c r="J287" s="49">
        <f>COUNTIF(D236:G282,"Structure and Wording of the EDIEB Policy")</f>
        <v>10</v>
      </c>
    </row>
    <row r="288" spans="1:10" ht="28.5" x14ac:dyDescent="0.2">
      <c r="A288" s="3" t="s">
        <v>164</v>
      </c>
      <c r="B288" s="4" t="s">
        <v>126</v>
      </c>
      <c r="C288" s="30" t="s">
        <v>470</v>
      </c>
      <c r="D288" s="3" t="s">
        <v>217</v>
      </c>
      <c r="E288" s="39" t="s">
        <v>252</v>
      </c>
      <c r="F288" s="3"/>
      <c r="G288" s="3"/>
      <c r="I288" s="47" t="s">
        <v>240</v>
      </c>
      <c r="J288" s="49">
        <f>COUNTIF(D236:G282,"Supporting Residents")</f>
        <v>2</v>
      </c>
    </row>
    <row r="289" spans="1:12" ht="28.5" x14ac:dyDescent="0.2">
      <c r="A289" s="3" t="s">
        <v>164</v>
      </c>
      <c r="B289" s="4" t="s">
        <v>126</v>
      </c>
      <c r="C289" s="30" t="s">
        <v>471</v>
      </c>
      <c r="D289" s="3" t="s">
        <v>208</v>
      </c>
      <c r="E289" s="3"/>
      <c r="F289" s="3"/>
      <c r="G289" s="3"/>
      <c r="I289" s="39" t="s">
        <v>167</v>
      </c>
      <c r="J289" s="49">
        <f>COUNTIF(D236:G282,"Supporting Vulnerable People")</f>
        <v>1</v>
      </c>
    </row>
    <row r="290" spans="1:12" ht="42.75" x14ac:dyDescent="0.2">
      <c r="A290" s="3" t="s">
        <v>164</v>
      </c>
      <c r="B290" s="4" t="s">
        <v>126</v>
      </c>
      <c r="C290" s="30" t="s">
        <v>472</v>
      </c>
      <c r="D290" s="39" t="s">
        <v>150</v>
      </c>
      <c r="E290" s="3"/>
      <c r="F290" s="3"/>
      <c r="G290" s="3"/>
      <c r="I290" s="39" t="s">
        <v>150</v>
      </c>
      <c r="J290" s="49">
        <f>COUNTIF(D236:G282,"Tackling Difference of Opinions")</f>
        <v>0</v>
      </c>
    </row>
    <row r="291" spans="1:12" ht="28.5" x14ac:dyDescent="0.2">
      <c r="A291" s="3" t="s">
        <v>164</v>
      </c>
      <c r="B291" s="4" t="s">
        <v>126</v>
      </c>
      <c r="C291" s="30" t="s">
        <v>473</v>
      </c>
      <c r="D291" s="3" t="s">
        <v>175</v>
      </c>
      <c r="E291" s="3"/>
      <c r="F291" s="3"/>
      <c r="G291" s="3"/>
      <c r="I291" s="47" t="s">
        <v>244</v>
      </c>
      <c r="J291" s="49">
        <f>COUNTIF(D236:G282,"Tackling Inequalities")</f>
        <v>2</v>
      </c>
    </row>
    <row r="292" spans="1:12" x14ac:dyDescent="0.2">
      <c r="A292" s="3" t="s">
        <v>164</v>
      </c>
      <c r="B292" s="4" t="s">
        <v>126</v>
      </c>
      <c r="C292" s="30" t="s">
        <v>474</v>
      </c>
      <c r="D292" s="3" t="s">
        <v>217</v>
      </c>
      <c r="E292" s="3" t="s">
        <v>227</v>
      </c>
      <c r="F292" s="3"/>
      <c r="G292" s="3"/>
      <c r="I292" s="45" t="s">
        <v>246</v>
      </c>
      <c r="J292" s="49">
        <f>COUNTIF(D236:G282,"Tackling Misinformation")</f>
        <v>0</v>
      </c>
    </row>
    <row r="293" spans="1:12" ht="42.75" x14ac:dyDescent="0.2">
      <c r="A293" s="3" t="s">
        <v>164</v>
      </c>
      <c r="B293" s="4" t="s">
        <v>126</v>
      </c>
      <c r="C293" s="30" t="s">
        <v>475</v>
      </c>
      <c r="D293" s="39" t="s">
        <v>169</v>
      </c>
      <c r="E293" s="3"/>
      <c r="F293" s="3"/>
      <c r="G293" s="3"/>
      <c r="I293" s="39" t="s">
        <v>181</v>
      </c>
      <c r="J293" s="49">
        <f>COUNTIF(D236:G282,"The Effect of Global Politics on EDIEB")</f>
        <v>0</v>
      </c>
    </row>
    <row r="294" spans="1:12" ht="42.75" x14ac:dyDescent="0.2">
      <c r="A294" s="3" t="s">
        <v>164</v>
      </c>
      <c r="B294" s="4" t="s">
        <v>126</v>
      </c>
      <c r="C294" s="30" t="s">
        <v>476</v>
      </c>
      <c r="D294" s="5" t="s">
        <v>210</v>
      </c>
      <c r="E294" s="39" t="s">
        <v>150</v>
      </c>
      <c r="F294" s="3"/>
      <c r="G294" s="3"/>
      <c r="I294" s="39" t="s">
        <v>173</v>
      </c>
      <c r="J294" s="49">
        <f>COUNTIF(D236:G282,"The Effect of Local Government Reorganisation on EDIEB ")</f>
        <v>0</v>
      </c>
    </row>
    <row r="295" spans="1:12" x14ac:dyDescent="0.2">
      <c r="A295" s="3" t="s">
        <v>164</v>
      </c>
      <c r="B295" s="4" t="s">
        <v>126</v>
      </c>
      <c r="C295" s="30" t="s">
        <v>477</v>
      </c>
      <c r="D295" s="3" t="s">
        <v>215</v>
      </c>
      <c r="E295" s="3"/>
      <c r="F295" s="3"/>
      <c r="G295" s="3"/>
      <c r="I295" s="47" t="s">
        <v>250</v>
      </c>
      <c r="J295" s="49">
        <f>COUNTIF(D236:G282,"Transport")</f>
        <v>1</v>
      </c>
    </row>
    <row r="296" spans="1:12" ht="28.5" x14ac:dyDescent="0.2">
      <c r="A296" s="3" t="s">
        <v>164</v>
      </c>
      <c r="B296" s="4" t="s">
        <v>126</v>
      </c>
      <c r="C296" s="30" t="s">
        <v>478</v>
      </c>
      <c r="D296" s="3" t="s">
        <v>208</v>
      </c>
      <c r="E296" s="3"/>
      <c r="F296" s="3"/>
      <c r="G296" s="3"/>
      <c r="I296" s="47" t="s">
        <v>252</v>
      </c>
      <c r="J296" s="49">
        <f>COUNTIF(D236:G282,"Womens and Girls Rights")</f>
        <v>0</v>
      </c>
    </row>
    <row r="297" spans="1:12" x14ac:dyDescent="0.2">
      <c r="A297" s="3" t="s">
        <v>164</v>
      </c>
      <c r="B297" s="4" t="s">
        <v>126</v>
      </c>
      <c r="C297" s="30" t="s">
        <v>479</v>
      </c>
      <c r="D297" s="3" t="s">
        <v>208</v>
      </c>
      <c r="E297" s="3" t="s">
        <v>217</v>
      </c>
      <c r="F297" s="3"/>
      <c r="G297" s="3"/>
    </row>
    <row r="298" spans="1:12" x14ac:dyDescent="0.2">
      <c r="A298" s="3" t="s">
        <v>164</v>
      </c>
      <c r="B298" s="4" t="s">
        <v>126</v>
      </c>
      <c r="C298" s="30" t="s">
        <v>480</v>
      </c>
      <c r="D298" s="3" t="s">
        <v>208</v>
      </c>
      <c r="E298" s="3" t="s">
        <v>227</v>
      </c>
      <c r="F298" s="3"/>
      <c r="G298" s="3"/>
    </row>
    <row r="299" spans="1:12" x14ac:dyDescent="0.2">
      <c r="A299" s="3" t="s">
        <v>164</v>
      </c>
      <c r="B299" s="4" t="s">
        <v>126</v>
      </c>
      <c r="C299" s="30" t="s">
        <v>481</v>
      </c>
      <c r="D299" s="39" t="s">
        <v>150</v>
      </c>
      <c r="E299" s="3"/>
      <c r="F299" s="3"/>
      <c r="G299" s="3"/>
    </row>
    <row r="300" spans="1:12" x14ac:dyDescent="0.2">
      <c r="A300" s="3" t="s">
        <v>164</v>
      </c>
      <c r="B300" s="4" t="s">
        <v>126</v>
      </c>
      <c r="C300" s="30" t="s">
        <v>482</v>
      </c>
      <c r="D300" s="38" t="s">
        <v>221</v>
      </c>
      <c r="E300" s="3"/>
      <c r="F300" s="3"/>
      <c r="G300" s="3"/>
    </row>
    <row r="301" spans="1:12" ht="28.5" x14ac:dyDescent="0.2">
      <c r="A301" s="3" t="s">
        <v>164</v>
      </c>
      <c r="B301" s="4" t="s">
        <v>126</v>
      </c>
      <c r="C301" s="30" t="s">
        <v>483</v>
      </c>
      <c r="D301" s="39" t="s">
        <v>150</v>
      </c>
      <c r="E301" s="3"/>
      <c r="F301" s="3"/>
      <c r="G301" s="3"/>
    </row>
    <row r="302" spans="1:12" ht="29.25" x14ac:dyDescent="0.25">
      <c r="A302" s="3" t="s">
        <v>164</v>
      </c>
      <c r="B302" s="4" t="s">
        <v>126</v>
      </c>
      <c r="C302" s="30" t="s">
        <v>484</v>
      </c>
      <c r="D302" s="3" t="s">
        <v>227</v>
      </c>
      <c r="E302" s="3"/>
      <c r="F302" s="3"/>
      <c r="G302" s="3"/>
      <c r="I302" s="81" t="s">
        <v>327</v>
      </c>
      <c r="J302" s="81"/>
      <c r="K302" s="52"/>
      <c r="L302" s="52"/>
    </row>
    <row r="303" spans="1:12" ht="67.5" customHeight="1" x14ac:dyDescent="0.25">
      <c r="A303" s="3" t="s">
        <v>164</v>
      </c>
      <c r="B303" s="4" t="s">
        <v>126</v>
      </c>
      <c r="C303" s="30" t="s">
        <v>485</v>
      </c>
      <c r="D303" s="3" t="s">
        <v>219</v>
      </c>
      <c r="E303" s="3"/>
      <c r="F303" s="3"/>
      <c r="G303" s="3"/>
      <c r="I303" s="81" t="s">
        <v>465</v>
      </c>
      <c r="J303" s="81"/>
      <c r="K303" s="52"/>
      <c r="L303" s="52"/>
    </row>
    <row r="304" spans="1:12" x14ac:dyDescent="0.2">
      <c r="A304" s="3" t="s">
        <v>164</v>
      </c>
      <c r="B304" s="4" t="s">
        <v>126</v>
      </c>
      <c r="C304" s="30" t="s">
        <v>486</v>
      </c>
      <c r="D304" s="3" t="s">
        <v>217</v>
      </c>
      <c r="E304" s="3"/>
      <c r="F304" s="3"/>
      <c r="G304" s="3"/>
      <c r="I304" s="39" t="s">
        <v>134</v>
      </c>
      <c r="J304" s="49">
        <f>COUNTIF(D284:G344,"Diversity in the Workforce")</f>
        <v>2</v>
      </c>
    </row>
    <row r="305" spans="1:10" x14ac:dyDescent="0.2">
      <c r="A305" s="3" t="s">
        <v>164</v>
      </c>
      <c r="B305" s="4" t="s">
        <v>126</v>
      </c>
      <c r="C305" s="30" t="s">
        <v>487</v>
      </c>
      <c r="D305" s="39" t="s">
        <v>150</v>
      </c>
      <c r="E305" s="3"/>
      <c r="F305" s="3"/>
      <c r="G305" s="3"/>
      <c r="I305" s="45" t="s">
        <v>148</v>
      </c>
      <c r="J305" s="49">
        <f>COUNTIF(D284:G344,"Accessible Communications")</f>
        <v>0</v>
      </c>
    </row>
    <row r="306" spans="1:10" x14ac:dyDescent="0.2">
      <c r="A306" s="3" t="s">
        <v>164</v>
      </c>
      <c r="B306" s="4" t="s">
        <v>126</v>
      </c>
      <c r="C306" s="30" t="s">
        <v>488</v>
      </c>
      <c r="D306" s="38" t="s">
        <v>221</v>
      </c>
      <c r="E306" s="3"/>
      <c r="F306" s="3"/>
      <c r="G306" s="3"/>
      <c r="I306" s="45" t="s">
        <v>152</v>
      </c>
      <c r="J306" s="49">
        <f>COUNTIF(D284:G344,"Accessible Leisure Services")</f>
        <v>0</v>
      </c>
    </row>
    <row r="307" spans="1:10" x14ac:dyDescent="0.2">
      <c r="A307" s="3" t="s">
        <v>164</v>
      </c>
      <c r="B307" s="4" t="s">
        <v>126</v>
      </c>
      <c r="C307" s="30" t="s">
        <v>489</v>
      </c>
      <c r="D307" s="38" t="s">
        <v>221</v>
      </c>
      <c r="E307" s="3"/>
      <c r="F307" s="3"/>
      <c r="G307" s="3"/>
      <c r="I307" s="45" t="s">
        <v>155</v>
      </c>
      <c r="J307" s="49">
        <f>COUNTIF(D284:G344,"Allyship")</f>
        <v>0</v>
      </c>
    </row>
    <row r="308" spans="1:10" ht="28.5" x14ac:dyDescent="0.2">
      <c r="A308" s="3" t="s">
        <v>164</v>
      </c>
      <c r="B308" s="4" t="s">
        <v>126</v>
      </c>
      <c r="C308" s="30" t="s">
        <v>490</v>
      </c>
      <c r="D308" s="39" t="s">
        <v>128</v>
      </c>
      <c r="E308" s="3"/>
      <c r="F308" s="3"/>
      <c r="G308" s="3"/>
      <c r="I308" s="47" t="s">
        <v>157</v>
      </c>
      <c r="J308" s="49">
        <f>COUNTIF(D284:G344,"Belonging")</f>
        <v>1</v>
      </c>
    </row>
    <row r="309" spans="1:10" x14ac:dyDescent="0.2">
      <c r="A309" s="3" t="s">
        <v>164</v>
      </c>
      <c r="B309" s="4" t="s">
        <v>126</v>
      </c>
      <c r="C309" s="30" t="s">
        <v>491</v>
      </c>
      <c r="D309" s="38" t="s">
        <v>221</v>
      </c>
      <c r="E309" s="3"/>
      <c r="F309" s="3"/>
      <c r="G309" s="3"/>
      <c r="I309" s="47" t="s">
        <v>161</v>
      </c>
      <c r="J309" s="49">
        <f>COUNTIF(D284:G344,"Caring for the Elderley")</f>
        <v>2</v>
      </c>
    </row>
    <row r="310" spans="1:10" x14ac:dyDescent="0.2">
      <c r="A310" s="3" t="s">
        <v>164</v>
      </c>
      <c r="B310" s="4" t="s">
        <v>126</v>
      </c>
      <c r="C310" s="30" t="s">
        <v>492</v>
      </c>
      <c r="D310" s="39" t="s">
        <v>167</v>
      </c>
      <c r="E310" s="3" t="s">
        <v>161</v>
      </c>
      <c r="F310" s="3"/>
      <c r="G310" s="3"/>
      <c r="I310" s="39" t="s">
        <v>165</v>
      </c>
      <c r="J310" s="49">
        <f>COUNTIF(D284:G344,"Community Cohesion")</f>
        <v>2</v>
      </c>
    </row>
    <row r="311" spans="1:10" x14ac:dyDescent="0.2">
      <c r="A311" s="3" t="s">
        <v>164</v>
      </c>
      <c r="B311" s="4" t="s">
        <v>126</v>
      </c>
      <c r="C311" s="30" t="s">
        <v>493</v>
      </c>
      <c r="D311" s="3" t="s">
        <v>215</v>
      </c>
      <c r="E311" s="3"/>
      <c r="F311" s="3"/>
      <c r="G311" s="3"/>
      <c r="I311" s="39" t="s">
        <v>136</v>
      </c>
      <c r="J311" s="49">
        <f>COUNTIF(D284:G344,"Community Engagement")</f>
        <v>3</v>
      </c>
    </row>
    <row r="312" spans="1:10" x14ac:dyDescent="0.2">
      <c r="A312" s="3" t="s">
        <v>164</v>
      </c>
      <c r="B312" s="4" t="s">
        <v>126</v>
      </c>
      <c r="C312" s="30" t="s">
        <v>494</v>
      </c>
      <c r="D312" s="38" t="s">
        <v>221</v>
      </c>
      <c r="E312" s="3" t="s">
        <v>175</v>
      </c>
      <c r="F312" s="3"/>
      <c r="G312" s="3"/>
      <c r="I312" s="47" t="s">
        <v>171</v>
      </c>
      <c r="J312" s="49">
        <f>COUNTIF(D284:G344,"Consultation")</f>
        <v>1</v>
      </c>
    </row>
    <row r="313" spans="1:10" x14ac:dyDescent="0.2">
      <c r="A313" s="3" t="s">
        <v>164</v>
      </c>
      <c r="B313" s="4" t="s">
        <v>126</v>
      </c>
      <c r="C313" s="30" t="s">
        <v>495</v>
      </c>
      <c r="D313" s="38" t="s">
        <v>221</v>
      </c>
      <c r="E313" s="3" t="s">
        <v>175</v>
      </c>
      <c r="F313" s="3"/>
      <c r="G313" s="3"/>
      <c r="I313" s="47" t="s">
        <v>175</v>
      </c>
      <c r="J313" s="49">
        <f>COUNTIF(D284:G344,"Cost of EDIEB")</f>
        <v>9</v>
      </c>
    </row>
    <row r="314" spans="1:10" x14ac:dyDescent="0.2">
      <c r="A314" s="3" t="s">
        <v>164</v>
      </c>
      <c r="B314" s="4" t="s">
        <v>126</v>
      </c>
      <c r="C314" s="30" t="s">
        <v>496</v>
      </c>
      <c r="D314" s="3" t="s">
        <v>175</v>
      </c>
      <c r="E314" s="3"/>
      <c r="F314" s="3"/>
      <c r="G314" s="3"/>
      <c r="I314" s="45" t="s">
        <v>179</v>
      </c>
      <c r="J314" s="49">
        <f>COUNTIF(D284:G344,"Data Bias in the use of AI ")</f>
        <v>0</v>
      </c>
    </row>
    <row r="315" spans="1:10" ht="28.5" x14ac:dyDescent="0.2">
      <c r="A315" s="3" t="s">
        <v>164</v>
      </c>
      <c r="B315" s="4" t="s">
        <v>126</v>
      </c>
      <c r="C315" s="30" t="s">
        <v>497</v>
      </c>
      <c r="D315" s="38" t="s">
        <v>221</v>
      </c>
      <c r="E315" s="3" t="s">
        <v>175</v>
      </c>
      <c r="F315" s="3"/>
      <c r="G315" s="3"/>
      <c r="I315" s="39" t="s">
        <v>177</v>
      </c>
      <c r="J315" s="49">
        <f>COUNTIF(D284:G344,"Data Collection of Stroud District")</f>
        <v>1</v>
      </c>
    </row>
    <row r="316" spans="1:10" ht="42.75" x14ac:dyDescent="0.2">
      <c r="A316" s="3" t="s">
        <v>164</v>
      </c>
      <c r="B316" s="4" t="s">
        <v>126</v>
      </c>
      <c r="C316" s="30" t="s">
        <v>498</v>
      </c>
      <c r="D316" s="40" t="s">
        <v>157</v>
      </c>
      <c r="E316" s="3"/>
      <c r="F316" s="3"/>
      <c r="G316" s="3"/>
      <c r="I316" s="39" t="s">
        <v>143</v>
      </c>
      <c r="J316" s="49">
        <f>COUNTIF(D284:G344,"Diversity Monitoring in Procurement with Key Suppliers")</f>
        <v>0</v>
      </c>
    </row>
    <row r="317" spans="1:10" ht="57" x14ac:dyDescent="0.2">
      <c r="A317" s="3" t="s">
        <v>164</v>
      </c>
      <c r="B317" s="4" t="s">
        <v>126</v>
      </c>
      <c r="C317" s="30" t="s">
        <v>499</v>
      </c>
      <c r="D317" s="3" t="s">
        <v>136</v>
      </c>
      <c r="E317" s="39" t="s">
        <v>237</v>
      </c>
      <c r="F317" s="3" t="s">
        <v>171</v>
      </c>
      <c r="G317" s="3"/>
      <c r="I317" s="47" t="s">
        <v>186</v>
      </c>
      <c r="J317" s="49">
        <f>COUNTIF(D284:G344,"EDIEB Pay Gaps")</f>
        <v>0</v>
      </c>
    </row>
    <row r="318" spans="1:10" ht="28.5" x14ac:dyDescent="0.2">
      <c r="A318" s="3" t="s">
        <v>164</v>
      </c>
      <c r="B318" s="4" t="s">
        <v>126</v>
      </c>
      <c r="C318" s="30" t="s">
        <v>500</v>
      </c>
      <c r="D318" s="3" t="s">
        <v>206</v>
      </c>
      <c r="E318" s="39" t="s">
        <v>252</v>
      </c>
      <c r="F318" s="3"/>
      <c r="G318" s="3"/>
      <c r="I318" s="45" t="s">
        <v>189</v>
      </c>
      <c r="J318" s="49">
        <f>COUNTIF(D284:G344,"EDIEB Training")</f>
        <v>0</v>
      </c>
    </row>
    <row r="319" spans="1:10" x14ac:dyDescent="0.2">
      <c r="A319" s="3" t="s">
        <v>164</v>
      </c>
      <c r="B319" s="4" t="s">
        <v>126</v>
      </c>
      <c r="C319" s="30" t="s">
        <v>501</v>
      </c>
      <c r="D319" s="39" t="s">
        <v>237</v>
      </c>
      <c r="E319" s="39" t="s">
        <v>134</v>
      </c>
      <c r="F319" s="3"/>
      <c r="G319" s="3"/>
      <c r="I319" s="39" t="s">
        <v>184</v>
      </c>
      <c r="J319" s="49">
        <f>COUNTIF(D284:G344,"Engagement")</f>
        <v>0</v>
      </c>
    </row>
    <row r="320" spans="1:10" ht="28.5" x14ac:dyDescent="0.2">
      <c r="A320" s="3" t="s">
        <v>164</v>
      </c>
      <c r="B320" s="4" t="s">
        <v>126</v>
      </c>
      <c r="C320" s="30" t="s">
        <v>502</v>
      </c>
      <c r="D320" s="39" t="s">
        <v>181</v>
      </c>
      <c r="E320" s="3"/>
      <c r="F320" s="3"/>
      <c r="G320" s="3"/>
      <c r="I320" s="39" t="s">
        <v>169</v>
      </c>
      <c r="J320" s="49">
        <f>COUNTIF(D284:G344,"Engaging Digitally Excluded Members of the District")</f>
        <v>1</v>
      </c>
    </row>
    <row r="321" spans="1:10" ht="28.5" x14ac:dyDescent="0.2">
      <c r="A321" s="3" t="s">
        <v>164</v>
      </c>
      <c r="B321" s="4" t="s">
        <v>126</v>
      </c>
      <c r="C321" s="30" t="s">
        <v>503</v>
      </c>
      <c r="D321" s="40" t="s">
        <v>244</v>
      </c>
      <c r="E321" s="3"/>
      <c r="F321" s="3"/>
      <c r="G321" s="3"/>
      <c r="I321" s="45" t="s">
        <v>193</v>
      </c>
      <c r="J321" s="49">
        <f>COUNTIF(D284:G344,"Engaging Hard-to-Reach Groups")</f>
        <v>0</v>
      </c>
    </row>
    <row r="322" spans="1:10" ht="28.5" x14ac:dyDescent="0.2">
      <c r="A322" s="3" t="s">
        <v>164</v>
      </c>
      <c r="B322" s="4" t="s">
        <v>126</v>
      </c>
      <c r="C322" s="30" t="s">
        <v>504</v>
      </c>
      <c r="D322" s="38" t="s">
        <v>221</v>
      </c>
      <c r="E322" s="3"/>
      <c r="F322" s="3"/>
      <c r="G322" s="3"/>
      <c r="I322" s="45" t="s">
        <v>196</v>
      </c>
      <c r="J322" s="49">
        <f>COUNTIF(D284:G344,"Engaging Veterans and Ex-service Community")</f>
        <v>1</v>
      </c>
    </row>
    <row r="323" spans="1:10" ht="28.5" x14ac:dyDescent="0.2">
      <c r="A323" s="3" t="s">
        <v>164</v>
      </c>
      <c r="B323" s="4" t="s">
        <v>126</v>
      </c>
      <c r="C323" s="30" t="s">
        <v>505</v>
      </c>
      <c r="D323" s="3" t="s">
        <v>217</v>
      </c>
      <c r="E323" s="3"/>
      <c r="F323" s="3"/>
      <c r="G323" s="3"/>
      <c r="I323" s="47" t="s">
        <v>198</v>
      </c>
      <c r="J323" s="49">
        <f>COUNTIF(D284:G344,"Engaging with Leadership on EDIEB ")</f>
        <v>0</v>
      </c>
    </row>
    <row r="324" spans="1:10" ht="28.5" x14ac:dyDescent="0.2">
      <c r="A324" s="3" t="s">
        <v>164</v>
      </c>
      <c r="B324" s="4" t="s">
        <v>126</v>
      </c>
      <c r="C324" s="30" t="s">
        <v>506</v>
      </c>
      <c r="D324" s="3" t="s">
        <v>217</v>
      </c>
      <c r="E324" s="3"/>
      <c r="F324" s="3"/>
      <c r="G324" s="3"/>
      <c r="I324" s="45" t="s">
        <v>200</v>
      </c>
      <c r="J324" s="49">
        <f>COUNTIF(D284:G344,"Engaging with Parish and Town Councils")</f>
        <v>0</v>
      </c>
    </row>
    <row r="325" spans="1:10" ht="28.5" x14ac:dyDescent="0.2">
      <c r="A325" s="3" t="s">
        <v>164</v>
      </c>
      <c r="B325" s="4" t="s">
        <v>126</v>
      </c>
      <c r="C325" s="30" t="s">
        <v>507</v>
      </c>
      <c r="D325" s="39" t="s">
        <v>128</v>
      </c>
      <c r="E325" s="3"/>
      <c r="F325" s="3"/>
      <c r="G325" s="3"/>
      <c r="I325" s="39" t="s">
        <v>188</v>
      </c>
      <c r="J325" s="49">
        <f>COUNTIF(D284:G344,"Engaging with Tenants and Residents")</f>
        <v>0</v>
      </c>
    </row>
    <row r="326" spans="1:10" ht="57" x14ac:dyDescent="0.2">
      <c r="A326" s="3" t="s">
        <v>164</v>
      </c>
      <c r="B326" s="4" t="s">
        <v>126</v>
      </c>
      <c r="C326" s="30" t="s">
        <v>508</v>
      </c>
      <c r="D326" s="3" t="s">
        <v>208</v>
      </c>
      <c r="E326" s="39" t="s">
        <v>246</v>
      </c>
      <c r="F326" s="3"/>
      <c r="G326" s="3"/>
      <c r="I326" s="39" t="s">
        <v>159</v>
      </c>
      <c r="J326" s="49">
        <f>COUNTIF(D284:G344,"Feedback Loop for EDIEB Initiatives")</f>
        <v>0</v>
      </c>
    </row>
    <row r="327" spans="1:10" ht="28.5" x14ac:dyDescent="0.2">
      <c r="A327" s="3" t="s">
        <v>164</v>
      </c>
      <c r="B327" s="4" t="s">
        <v>126</v>
      </c>
      <c r="C327" s="30" t="s">
        <v>509</v>
      </c>
      <c r="D327" s="3" t="s">
        <v>165</v>
      </c>
      <c r="E327" s="3"/>
      <c r="F327" s="3"/>
      <c r="G327" s="3"/>
      <c r="I327" s="39" t="s">
        <v>163</v>
      </c>
      <c r="J327" s="49">
        <f>COUNTIF(D284:G344,"Fostering Strong Relationships")</f>
        <v>0</v>
      </c>
    </row>
    <row r="328" spans="1:10" ht="28.5" x14ac:dyDescent="0.2">
      <c r="A328" s="3" t="s">
        <v>164</v>
      </c>
      <c r="B328" s="4" t="s">
        <v>126</v>
      </c>
      <c r="C328" s="30" t="s">
        <v>510</v>
      </c>
      <c r="D328" s="38" t="s">
        <v>221</v>
      </c>
      <c r="E328" s="3"/>
      <c r="F328" s="3"/>
      <c r="G328" s="3"/>
      <c r="I328" s="47" t="s">
        <v>206</v>
      </c>
      <c r="J328" s="49">
        <f>COUNTIF(D284:G344,"Gender Identity")</f>
        <v>3</v>
      </c>
    </row>
    <row r="329" spans="1:10" x14ac:dyDescent="0.2">
      <c r="A329" s="3" t="s">
        <v>164</v>
      </c>
      <c r="B329" s="4" t="s">
        <v>126</v>
      </c>
      <c r="C329" s="30" t="s">
        <v>511</v>
      </c>
      <c r="D329" s="3" t="s">
        <v>165</v>
      </c>
      <c r="E329" s="3"/>
      <c r="F329" s="3"/>
      <c r="G329" s="3"/>
      <c r="I329" s="47" t="s">
        <v>208</v>
      </c>
      <c r="J329" s="49">
        <f>COUNTIF(D284:G344,"Housing")</f>
        <v>5</v>
      </c>
    </row>
    <row r="330" spans="1:10" ht="28.5" x14ac:dyDescent="0.2">
      <c r="A330" s="3" t="s">
        <v>164</v>
      </c>
      <c r="B330" s="4" t="s">
        <v>126</v>
      </c>
      <c r="C330" s="30" t="s">
        <v>512</v>
      </c>
      <c r="D330" s="3" t="s">
        <v>217</v>
      </c>
      <c r="E330" s="39" t="s">
        <v>177</v>
      </c>
      <c r="F330" s="39" t="s">
        <v>252</v>
      </c>
      <c r="G330" s="3"/>
      <c r="I330" s="45" t="s">
        <v>210</v>
      </c>
      <c r="J330" s="49">
        <f>COUNTIF(D284:G344,"Implementing the EDIEB Policy")</f>
        <v>1</v>
      </c>
    </row>
    <row r="331" spans="1:10" ht="28.5" x14ac:dyDescent="0.2">
      <c r="A331" s="3" t="s">
        <v>164</v>
      </c>
      <c r="B331" s="4" t="s">
        <v>126</v>
      </c>
      <c r="C331" s="30" t="s">
        <v>513</v>
      </c>
      <c r="D331" s="39" t="s">
        <v>196</v>
      </c>
      <c r="E331" s="3"/>
      <c r="F331" s="3"/>
      <c r="G331" s="3"/>
      <c r="I331" s="45" t="s">
        <v>212</v>
      </c>
      <c r="J331" s="49">
        <f>COUNTIF(D284:G344,"Inclusive Recruitment")</f>
        <v>0</v>
      </c>
    </row>
    <row r="332" spans="1:10" ht="28.5" x14ac:dyDescent="0.2">
      <c r="A332" s="3" t="s">
        <v>164</v>
      </c>
      <c r="B332" s="4" t="s">
        <v>126</v>
      </c>
      <c r="C332" s="30" t="s">
        <v>368</v>
      </c>
      <c r="D332" s="38" t="s">
        <v>221</v>
      </c>
      <c r="E332" s="3" t="s">
        <v>175</v>
      </c>
      <c r="F332" s="3"/>
      <c r="G332" s="3"/>
      <c r="I332" s="45" t="s">
        <v>205</v>
      </c>
      <c r="J332" s="49">
        <f>COUNTIF(D284:G344,"Inclusive Strategy Development")</f>
        <v>0</v>
      </c>
    </row>
    <row r="333" spans="1:10" ht="42.75" x14ac:dyDescent="0.2">
      <c r="A333" s="3" t="s">
        <v>164</v>
      </c>
      <c r="B333" s="4" t="s">
        <v>126</v>
      </c>
      <c r="C333" s="30" t="s">
        <v>514</v>
      </c>
      <c r="D333" s="3" t="s">
        <v>215</v>
      </c>
      <c r="E333" s="3" t="s">
        <v>175</v>
      </c>
      <c r="F333" s="3"/>
      <c r="G333" s="3"/>
      <c r="I333" s="47" t="s">
        <v>215</v>
      </c>
      <c r="J333" s="49">
        <f>COUNTIF(D284:G344,"Meritocracy")</f>
        <v>5</v>
      </c>
    </row>
    <row r="334" spans="1:10" ht="28.5" x14ac:dyDescent="0.2">
      <c r="A334" s="3" t="s">
        <v>164</v>
      </c>
      <c r="B334" s="4" t="s">
        <v>126</v>
      </c>
      <c r="C334" s="30" t="s">
        <v>515</v>
      </c>
      <c r="D334" s="3" t="s">
        <v>136</v>
      </c>
      <c r="E334" s="39" t="s">
        <v>231</v>
      </c>
      <c r="F334" s="3"/>
      <c r="G334" s="3"/>
      <c r="I334" s="45" t="s">
        <v>217</v>
      </c>
      <c r="J334" s="49">
        <f>COUNTIF(D284:G344,"National Issues")</f>
        <v>7</v>
      </c>
    </row>
    <row r="335" spans="1:10" x14ac:dyDescent="0.2">
      <c r="A335" s="3" t="s">
        <v>164</v>
      </c>
      <c r="B335" s="4" t="s">
        <v>126</v>
      </c>
      <c r="C335" s="30" t="s">
        <v>516</v>
      </c>
      <c r="D335" s="3" t="s">
        <v>240</v>
      </c>
      <c r="E335" s="3" t="s">
        <v>136</v>
      </c>
      <c r="F335" s="3"/>
      <c r="G335" s="3"/>
      <c r="I335" s="47" t="s">
        <v>219</v>
      </c>
      <c r="J335" s="49">
        <f>COUNTIF(D284:G344,"No Specific Theme")</f>
        <v>1</v>
      </c>
    </row>
    <row r="336" spans="1:10" ht="28.5" x14ac:dyDescent="0.2">
      <c r="A336" s="3" t="s">
        <v>164</v>
      </c>
      <c r="B336" s="4" t="s">
        <v>126</v>
      </c>
      <c r="C336" s="30" t="s">
        <v>517</v>
      </c>
      <c r="D336" s="40" t="s">
        <v>244</v>
      </c>
      <c r="E336" s="3"/>
      <c r="F336" s="3"/>
      <c r="G336" s="3"/>
      <c r="I336" s="45" t="s">
        <v>221</v>
      </c>
      <c r="J336" s="49">
        <f>COUNTIF(D284:G344,"Opposing Thoughts of EDIEB")</f>
        <v>13</v>
      </c>
    </row>
    <row r="337" spans="1:10" x14ac:dyDescent="0.2">
      <c r="A337" s="3" t="s">
        <v>164</v>
      </c>
      <c r="B337" s="4" t="s">
        <v>126</v>
      </c>
      <c r="C337" s="30" t="s">
        <v>518</v>
      </c>
      <c r="D337" s="3" t="s">
        <v>250</v>
      </c>
      <c r="E337" s="3"/>
      <c r="F337" s="3"/>
      <c r="G337" s="3"/>
      <c r="I337" s="39" t="s">
        <v>223</v>
      </c>
      <c r="J337" s="49">
        <f>COUNTIF(D284:G344,"Partnership Working")</f>
        <v>0</v>
      </c>
    </row>
    <row r="338" spans="1:10" ht="28.5" x14ac:dyDescent="0.2">
      <c r="A338" s="3" t="s">
        <v>164</v>
      </c>
      <c r="B338" s="4" t="s">
        <v>126</v>
      </c>
      <c r="C338" s="30" t="s">
        <v>519</v>
      </c>
      <c r="D338" s="38" t="s">
        <v>221</v>
      </c>
      <c r="E338" s="3"/>
      <c r="F338" s="3"/>
      <c r="G338" s="3"/>
      <c r="I338" s="45" t="s">
        <v>225</v>
      </c>
      <c r="J338" s="49">
        <f>COUNTIF(D284:G344,"Performance Monitoring of EDIEB")</f>
        <v>0</v>
      </c>
    </row>
    <row r="339" spans="1:10" ht="28.5" x14ac:dyDescent="0.2">
      <c r="A339" s="3" t="s">
        <v>164</v>
      </c>
      <c r="B339" s="4" t="s">
        <v>126</v>
      </c>
      <c r="C339" s="30" t="s">
        <v>520</v>
      </c>
      <c r="D339" s="40" t="s">
        <v>229</v>
      </c>
      <c r="E339" s="3"/>
      <c r="F339" s="3"/>
      <c r="G339" s="3"/>
      <c r="I339" s="45" t="s">
        <v>227</v>
      </c>
      <c r="J339" s="49">
        <f>COUNTIF(D284:G344,"Police and Safety of the Residents")</f>
        <v>3</v>
      </c>
    </row>
    <row r="340" spans="1:10" x14ac:dyDescent="0.2">
      <c r="A340" s="3" t="s">
        <v>164</v>
      </c>
      <c r="B340" s="4" t="s">
        <v>126</v>
      </c>
      <c r="C340" s="30" t="s">
        <v>521</v>
      </c>
      <c r="D340" s="38" t="s">
        <v>221</v>
      </c>
      <c r="E340" s="3" t="s">
        <v>175</v>
      </c>
      <c r="F340" s="3"/>
      <c r="G340" s="3"/>
      <c r="I340" s="47" t="s">
        <v>229</v>
      </c>
      <c r="J340" s="49">
        <f>COUNTIF(D284:G344,"Positive Feedback")</f>
        <v>1</v>
      </c>
    </row>
    <row r="341" spans="1:10" x14ac:dyDescent="0.2">
      <c r="A341" s="3" t="s">
        <v>164</v>
      </c>
      <c r="B341" s="4" t="s">
        <v>126</v>
      </c>
      <c r="C341" s="30" t="s">
        <v>522</v>
      </c>
      <c r="D341" s="3" t="s">
        <v>161</v>
      </c>
      <c r="E341" s="3" t="s">
        <v>167</v>
      </c>
      <c r="F341" s="3"/>
      <c r="G341" s="3"/>
      <c r="I341" s="45" t="s">
        <v>231</v>
      </c>
      <c r="J341" s="49">
        <f>COUNTIF(D284:G344,"Promoting EDIEB Initiatives")</f>
        <v>1</v>
      </c>
    </row>
    <row r="342" spans="1:10" ht="28.5" x14ac:dyDescent="0.2">
      <c r="A342" s="3" t="s">
        <v>164</v>
      </c>
      <c r="B342" s="4" t="s">
        <v>126</v>
      </c>
      <c r="C342" s="30" t="s">
        <v>523</v>
      </c>
      <c r="D342" s="3" t="s">
        <v>215</v>
      </c>
      <c r="E342" s="3"/>
      <c r="F342" s="3"/>
      <c r="G342" s="3"/>
      <c r="I342" s="39" t="s">
        <v>146</v>
      </c>
      <c r="J342" s="49">
        <f>COUNTIF(D284:G344,"Public Communications Stance on EDIEB")</f>
        <v>0</v>
      </c>
    </row>
    <row r="343" spans="1:10" ht="85.5" x14ac:dyDescent="0.2">
      <c r="A343" s="3" t="s">
        <v>164</v>
      </c>
      <c r="B343" s="4" t="s">
        <v>126</v>
      </c>
      <c r="C343" s="30" t="s">
        <v>524</v>
      </c>
      <c r="D343" s="38" t="s">
        <v>221</v>
      </c>
      <c r="E343" s="3" t="s">
        <v>175</v>
      </c>
      <c r="F343" s="3"/>
      <c r="G343" s="3"/>
      <c r="I343" s="45" t="s">
        <v>195</v>
      </c>
      <c r="J343" s="49">
        <f>COUNTIF(D284:G344,"Role Modelling EDIEB at SDC")</f>
        <v>0</v>
      </c>
    </row>
    <row r="344" spans="1:10" ht="28.5" x14ac:dyDescent="0.2">
      <c r="A344" s="3" t="s">
        <v>164</v>
      </c>
      <c r="B344" s="4" t="s">
        <v>126</v>
      </c>
      <c r="C344" s="30" t="s">
        <v>525</v>
      </c>
      <c r="D344" s="3" t="s">
        <v>206</v>
      </c>
      <c r="E344" s="39" t="s">
        <v>252</v>
      </c>
      <c r="F344" s="3"/>
      <c r="G344" s="3"/>
      <c r="I344" s="47" t="s">
        <v>235</v>
      </c>
      <c r="J344" s="49">
        <f>COUNTIF(D284:G344,"Safety of SDC Employees")</f>
        <v>0</v>
      </c>
    </row>
    <row r="345" spans="1:10" ht="15" customHeight="1" x14ac:dyDescent="0.2">
      <c r="A345" s="92" t="s">
        <v>526</v>
      </c>
      <c r="B345" s="92"/>
      <c r="C345" s="92"/>
      <c r="D345" s="92"/>
      <c r="E345" s="92"/>
      <c r="F345" s="92"/>
      <c r="G345" s="93"/>
      <c r="I345" s="45" t="s">
        <v>237</v>
      </c>
      <c r="J345" s="49">
        <f>COUNTIF(D284:G344,"SDC Awareness of Neurodiversity")</f>
        <v>2</v>
      </c>
    </row>
    <row r="346" spans="1:10" ht="28.5" x14ac:dyDescent="0.2">
      <c r="A346" s="3" t="s">
        <v>164</v>
      </c>
      <c r="B346" s="4" t="s">
        <v>126</v>
      </c>
      <c r="C346" s="30" t="s">
        <v>466</v>
      </c>
      <c r="D346" s="3" t="s">
        <v>215</v>
      </c>
      <c r="E346" s="3"/>
      <c r="F346" s="3"/>
      <c r="G346" s="3"/>
      <c r="I346" s="45" t="s">
        <v>128</v>
      </c>
      <c r="J346" s="49">
        <f>COUNTIF(D284:G344,"Structure and Wording of the EDIEB Policy")</f>
        <v>2</v>
      </c>
    </row>
    <row r="347" spans="1:10" x14ac:dyDescent="0.2">
      <c r="A347" s="3" t="s">
        <v>164</v>
      </c>
      <c r="B347" s="4" t="s">
        <v>126</v>
      </c>
      <c r="C347" s="30" t="s">
        <v>527</v>
      </c>
      <c r="D347" s="3" t="s">
        <v>219</v>
      </c>
      <c r="E347" s="3"/>
      <c r="F347" s="3"/>
      <c r="G347" s="3"/>
      <c r="I347" s="47" t="s">
        <v>240</v>
      </c>
      <c r="J347" s="49">
        <f>COUNTIF(D284:G344,"Supporting Residents")</f>
        <v>1</v>
      </c>
    </row>
    <row r="348" spans="1:10" ht="28.5" x14ac:dyDescent="0.2">
      <c r="A348" s="3" t="s">
        <v>164</v>
      </c>
      <c r="B348" s="4" t="s">
        <v>126</v>
      </c>
      <c r="C348" s="30" t="s">
        <v>528</v>
      </c>
      <c r="D348" s="3" t="s">
        <v>136</v>
      </c>
      <c r="E348" s="3"/>
      <c r="F348" s="3"/>
      <c r="G348" s="3"/>
      <c r="I348" s="39" t="s">
        <v>167</v>
      </c>
      <c r="J348" s="49">
        <f>COUNTIF(D284:G3421,"Supporting Vulnerable People")</f>
        <v>2</v>
      </c>
    </row>
    <row r="349" spans="1:10" ht="28.5" x14ac:dyDescent="0.2">
      <c r="A349" s="3" t="s">
        <v>164</v>
      </c>
      <c r="B349" s="4" t="s">
        <v>126</v>
      </c>
      <c r="C349" s="30" t="s">
        <v>529</v>
      </c>
      <c r="D349" s="3" t="s">
        <v>215</v>
      </c>
      <c r="E349" s="3"/>
      <c r="F349" s="3"/>
      <c r="G349" s="3"/>
      <c r="I349" s="39" t="s">
        <v>150</v>
      </c>
      <c r="J349" s="49">
        <f>COUNTIF(D284:G344,"Tackling Difference of Opinions")</f>
        <v>5</v>
      </c>
    </row>
    <row r="350" spans="1:10" ht="57" x14ac:dyDescent="0.2">
      <c r="A350" s="3" t="s">
        <v>164</v>
      </c>
      <c r="B350" s="4" t="s">
        <v>126</v>
      </c>
      <c r="C350" s="30" t="s">
        <v>530</v>
      </c>
      <c r="D350" s="39" t="s">
        <v>128</v>
      </c>
      <c r="E350" s="38" t="s">
        <v>221</v>
      </c>
      <c r="F350" s="3"/>
      <c r="G350" s="3"/>
      <c r="I350" s="47" t="s">
        <v>244</v>
      </c>
      <c r="J350" s="49">
        <f>COUNTIF(D284:G344,"Tackling Inequalities")</f>
        <v>2</v>
      </c>
    </row>
    <row r="351" spans="1:10" ht="128.25" x14ac:dyDescent="0.2">
      <c r="A351" s="3" t="s">
        <v>164</v>
      </c>
      <c r="B351" s="4" t="s">
        <v>126</v>
      </c>
      <c r="C351" s="30" t="s">
        <v>531</v>
      </c>
      <c r="D351" s="3" t="s">
        <v>217</v>
      </c>
      <c r="E351" s="3"/>
      <c r="F351" s="3"/>
      <c r="G351" s="3"/>
      <c r="I351" s="45" t="s">
        <v>246</v>
      </c>
      <c r="J351" s="49">
        <f>COUNTIF(D284:G344,"Tackling Misinformation")</f>
        <v>1</v>
      </c>
    </row>
    <row r="352" spans="1:10" ht="28.5" x14ac:dyDescent="0.2">
      <c r="A352" s="3" t="s">
        <v>164</v>
      </c>
      <c r="B352" s="4" t="s">
        <v>126</v>
      </c>
      <c r="C352" s="30" t="s">
        <v>470</v>
      </c>
      <c r="D352" s="39" t="s">
        <v>252</v>
      </c>
      <c r="E352" s="3"/>
      <c r="F352" s="3"/>
      <c r="G352" s="3"/>
      <c r="I352" s="39" t="s">
        <v>181</v>
      </c>
      <c r="J352" s="49">
        <f>COUNTIF(D284:G344,"The Effect of Global Politics on EDIEB")</f>
        <v>1</v>
      </c>
    </row>
    <row r="353" spans="1:12" ht="57" x14ac:dyDescent="0.2">
      <c r="A353" s="3" t="s">
        <v>164</v>
      </c>
      <c r="B353" s="4" t="s">
        <v>126</v>
      </c>
      <c r="C353" s="30" t="s">
        <v>532</v>
      </c>
      <c r="D353" s="3" t="s">
        <v>208</v>
      </c>
      <c r="E353" s="3"/>
      <c r="F353" s="3"/>
      <c r="G353" s="3"/>
      <c r="I353" s="39" t="s">
        <v>173</v>
      </c>
      <c r="J353" s="49">
        <f>COUNTIF(D284:G344,"The Effect of Local Government Reorganisation on EDIEB ")</f>
        <v>0</v>
      </c>
    </row>
    <row r="354" spans="1:12" x14ac:dyDescent="0.2">
      <c r="A354" s="3" t="s">
        <v>164</v>
      </c>
      <c r="B354" s="4" t="s">
        <v>126</v>
      </c>
      <c r="C354" s="30" t="s">
        <v>533</v>
      </c>
      <c r="D354" s="39" t="s">
        <v>150</v>
      </c>
      <c r="E354" s="3"/>
      <c r="F354" s="3"/>
      <c r="G354" s="3"/>
      <c r="I354" s="47" t="s">
        <v>250</v>
      </c>
      <c r="J354" s="49">
        <f>COUNTIF(D284:G344,"Transport")</f>
        <v>2</v>
      </c>
    </row>
    <row r="355" spans="1:12" x14ac:dyDescent="0.2">
      <c r="A355" s="3" t="s">
        <v>164</v>
      </c>
      <c r="B355" s="4" t="s">
        <v>126</v>
      </c>
      <c r="C355" s="30" t="s">
        <v>534</v>
      </c>
      <c r="D355" s="3" t="s">
        <v>219</v>
      </c>
      <c r="E355" s="3"/>
      <c r="F355" s="3"/>
      <c r="G355" s="3"/>
      <c r="I355" s="47" t="s">
        <v>252</v>
      </c>
      <c r="J355" s="49">
        <f>COUNTIF(D284:G344,"Womens and Girls Rights")</f>
        <v>5</v>
      </c>
    </row>
    <row r="356" spans="1:12" x14ac:dyDescent="0.2">
      <c r="A356" s="3" t="s">
        <v>164</v>
      </c>
      <c r="B356" s="4" t="s">
        <v>126</v>
      </c>
      <c r="C356" s="30" t="s">
        <v>535</v>
      </c>
      <c r="D356" s="3" t="s">
        <v>175</v>
      </c>
      <c r="E356" s="42" t="s">
        <v>221</v>
      </c>
      <c r="F356" s="3"/>
      <c r="G356" s="3"/>
    </row>
    <row r="357" spans="1:12" x14ac:dyDescent="0.2">
      <c r="A357" s="3" t="s">
        <v>164</v>
      </c>
      <c r="B357" s="4" t="s">
        <v>126</v>
      </c>
      <c r="C357" s="30" t="s">
        <v>536</v>
      </c>
      <c r="D357" s="42" t="s">
        <v>221</v>
      </c>
      <c r="E357" s="3" t="s">
        <v>215</v>
      </c>
      <c r="F357" s="3"/>
      <c r="G357" s="3"/>
    </row>
    <row r="358" spans="1:12" ht="15" x14ac:dyDescent="0.25">
      <c r="A358" s="3" t="s">
        <v>164</v>
      </c>
      <c r="B358" s="4" t="s">
        <v>126</v>
      </c>
      <c r="C358" s="30" t="s">
        <v>537</v>
      </c>
      <c r="D358" s="3" t="s">
        <v>175</v>
      </c>
      <c r="E358" s="3"/>
      <c r="F358" s="3"/>
      <c r="G358" s="3"/>
      <c r="I358" s="80" t="s">
        <v>327</v>
      </c>
      <c r="J358" s="80"/>
      <c r="K358" s="55"/>
      <c r="L358" s="55"/>
    </row>
    <row r="359" spans="1:12" ht="15" x14ac:dyDescent="0.25">
      <c r="A359" s="3" t="s">
        <v>164</v>
      </c>
      <c r="B359" s="4" t="s">
        <v>126</v>
      </c>
      <c r="C359" s="30" t="s">
        <v>538</v>
      </c>
      <c r="D359" s="42" t="s">
        <v>221</v>
      </c>
      <c r="E359" s="3"/>
      <c r="F359" s="3"/>
      <c r="G359" s="3"/>
      <c r="I359" s="80" t="s">
        <v>526</v>
      </c>
      <c r="J359" s="80"/>
      <c r="K359" s="55"/>
      <c r="L359" s="55"/>
    </row>
    <row r="360" spans="1:12" x14ac:dyDescent="0.2">
      <c r="A360" s="3" t="s">
        <v>164</v>
      </c>
      <c r="B360" s="4" t="s">
        <v>126</v>
      </c>
      <c r="C360" s="30" t="s">
        <v>539</v>
      </c>
      <c r="D360" s="3" t="s">
        <v>189</v>
      </c>
      <c r="E360" s="3"/>
      <c r="F360" s="3"/>
      <c r="G360" s="3"/>
      <c r="I360" s="39" t="s">
        <v>134</v>
      </c>
      <c r="J360" s="49">
        <f>COUNTIF(D346:G413,"Diversity in the Workforce")</f>
        <v>1</v>
      </c>
    </row>
    <row r="361" spans="1:12" ht="42.75" x14ac:dyDescent="0.2">
      <c r="A361" s="3" t="s">
        <v>164</v>
      </c>
      <c r="B361" s="4" t="s">
        <v>126</v>
      </c>
      <c r="C361" s="30" t="s">
        <v>540</v>
      </c>
      <c r="D361" s="5" t="s">
        <v>210</v>
      </c>
      <c r="E361" s="3"/>
      <c r="F361" s="3"/>
      <c r="G361" s="3"/>
      <c r="I361" s="39" t="s">
        <v>148</v>
      </c>
      <c r="J361" s="49">
        <f>COUNTIF(D346:G413,"Accessible Communications")</f>
        <v>2</v>
      </c>
    </row>
    <row r="362" spans="1:12" x14ac:dyDescent="0.2">
      <c r="A362" s="3" t="s">
        <v>164</v>
      </c>
      <c r="B362" s="4" t="s">
        <v>126</v>
      </c>
      <c r="C362" s="30" t="s">
        <v>541</v>
      </c>
      <c r="D362" s="42" t="s">
        <v>221</v>
      </c>
      <c r="E362" s="3"/>
      <c r="F362" s="3"/>
      <c r="G362" s="3"/>
      <c r="I362" s="39" t="s">
        <v>152</v>
      </c>
      <c r="J362" s="49">
        <f>COUNTIF(D346:G413,"Accessible Leisure Services")</f>
        <v>0</v>
      </c>
    </row>
    <row r="363" spans="1:12" ht="28.5" x14ac:dyDescent="0.2">
      <c r="A363" s="3" t="s">
        <v>164</v>
      </c>
      <c r="B363" s="4" t="s">
        <v>126</v>
      </c>
      <c r="C363" s="30" t="s">
        <v>542</v>
      </c>
      <c r="D363" s="3" t="s">
        <v>215</v>
      </c>
      <c r="E363" s="3"/>
      <c r="F363" s="3"/>
      <c r="G363" s="3"/>
      <c r="I363" s="39" t="s">
        <v>155</v>
      </c>
      <c r="J363" s="49">
        <f>COUNTIF(D346:G413,"Allyship")</f>
        <v>1</v>
      </c>
    </row>
    <row r="364" spans="1:12" x14ac:dyDescent="0.2">
      <c r="A364" s="3" t="s">
        <v>164</v>
      </c>
      <c r="B364" s="4" t="s">
        <v>126</v>
      </c>
      <c r="C364" s="30" t="s">
        <v>543</v>
      </c>
      <c r="D364" s="3" t="s">
        <v>240</v>
      </c>
      <c r="E364" s="3"/>
      <c r="F364" s="3"/>
      <c r="G364" s="3"/>
      <c r="I364" s="51" t="s">
        <v>157</v>
      </c>
      <c r="J364" s="49">
        <f>COUNTIF(D346:G413,"Belonging")</f>
        <v>1</v>
      </c>
    </row>
    <row r="365" spans="1:12" x14ac:dyDescent="0.2">
      <c r="A365" s="3" t="s">
        <v>164</v>
      </c>
      <c r="B365" s="4" t="s">
        <v>126</v>
      </c>
      <c r="C365" s="30" t="s">
        <v>544</v>
      </c>
      <c r="D365" s="3" t="s">
        <v>240</v>
      </c>
      <c r="E365" s="3"/>
      <c r="F365" s="3"/>
      <c r="G365" s="3"/>
      <c r="I365" s="51" t="s">
        <v>161</v>
      </c>
      <c r="J365" s="49">
        <f>COUNTIF(D346:G413,"Caring for the Elderley")</f>
        <v>1</v>
      </c>
    </row>
    <row r="366" spans="1:12" x14ac:dyDescent="0.2">
      <c r="A366" s="3" t="s">
        <v>164</v>
      </c>
      <c r="B366" s="4" t="s">
        <v>126</v>
      </c>
      <c r="C366" s="30" t="s">
        <v>545</v>
      </c>
      <c r="D366" s="5" t="s">
        <v>210</v>
      </c>
      <c r="E366" s="38" t="s">
        <v>225</v>
      </c>
      <c r="F366" s="3"/>
      <c r="G366" s="3"/>
      <c r="I366" s="39" t="s">
        <v>165</v>
      </c>
      <c r="J366" s="49">
        <f>COUNTIF(D346:G413,"Community Cohesion")</f>
        <v>1</v>
      </c>
    </row>
    <row r="367" spans="1:12" x14ac:dyDescent="0.2">
      <c r="A367" s="3" t="s">
        <v>164</v>
      </c>
      <c r="B367" s="4" t="s">
        <v>126</v>
      </c>
      <c r="C367" s="30" t="s">
        <v>546</v>
      </c>
      <c r="D367" s="3" t="s">
        <v>219</v>
      </c>
      <c r="E367" s="3"/>
      <c r="F367" s="3"/>
      <c r="G367" s="3"/>
      <c r="I367" s="39" t="s">
        <v>136</v>
      </c>
      <c r="J367" s="49">
        <f>COUNTIF(D346:G413,"Community Engagement")</f>
        <v>1</v>
      </c>
    </row>
    <row r="368" spans="1:12" x14ac:dyDescent="0.2">
      <c r="A368" s="3" t="s">
        <v>164</v>
      </c>
      <c r="B368" s="4" t="s">
        <v>126</v>
      </c>
      <c r="C368" s="30" t="s">
        <v>547</v>
      </c>
      <c r="D368" s="3" t="s">
        <v>219</v>
      </c>
      <c r="E368" s="3"/>
      <c r="F368" s="3"/>
      <c r="G368" s="3"/>
      <c r="I368" s="51" t="s">
        <v>171</v>
      </c>
      <c r="J368" s="49">
        <f>COUNTIF(D346:G413,"Consultation")</f>
        <v>2</v>
      </c>
    </row>
    <row r="369" spans="1:10" ht="28.5" x14ac:dyDescent="0.2">
      <c r="A369" s="3" t="s">
        <v>164</v>
      </c>
      <c r="B369" s="4" t="s">
        <v>126</v>
      </c>
      <c r="C369" s="30" t="s">
        <v>548</v>
      </c>
      <c r="D369" s="3" t="s">
        <v>175</v>
      </c>
      <c r="E369" s="42" t="s">
        <v>221</v>
      </c>
      <c r="F369" s="3"/>
      <c r="G369" s="3"/>
      <c r="I369" s="51" t="s">
        <v>175</v>
      </c>
      <c r="J369" s="49">
        <f>COUNTIF(D346:G413,"Cost of EDIEB")</f>
        <v>11</v>
      </c>
    </row>
    <row r="370" spans="1:10" x14ac:dyDescent="0.2">
      <c r="A370" s="3" t="s">
        <v>164</v>
      </c>
      <c r="B370" s="4" t="s">
        <v>126</v>
      </c>
      <c r="C370" s="30" t="s">
        <v>549</v>
      </c>
      <c r="D370" s="3" t="s">
        <v>175</v>
      </c>
      <c r="E370" s="42" t="s">
        <v>221</v>
      </c>
      <c r="F370" s="3"/>
      <c r="G370" s="3"/>
      <c r="I370" s="39" t="s">
        <v>179</v>
      </c>
      <c r="J370" s="49">
        <f>COUNTIF(D346:G413,"Data Bias in the use of AI ")</f>
        <v>0</v>
      </c>
    </row>
    <row r="371" spans="1:10" ht="57" x14ac:dyDescent="0.2">
      <c r="A371" s="3" t="s">
        <v>164</v>
      </c>
      <c r="B371" s="4" t="s">
        <v>126</v>
      </c>
      <c r="C371" s="30" t="s">
        <v>550</v>
      </c>
      <c r="D371" s="3" t="s">
        <v>175</v>
      </c>
      <c r="E371" s="3" t="s">
        <v>215</v>
      </c>
      <c r="F371" s="3"/>
      <c r="G371" s="3"/>
      <c r="I371" s="39" t="s">
        <v>177</v>
      </c>
      <c r="J371" s="49">
        <f>COUNTIF(D346:G413,"Data Collection of Stroud District")</f>
        <v>4</v>
      </c>
    </row>
    <row r="372" spans="1:10" ht="57" x14ac:dyDescent="0.2">
      <c r="A372" s="3" t="s">
        <v>164</v>
      </c>
      <c r="B372" s="4" t="s">
        <v>126</v>
      </c>
      <c r="C372" s="30" t="s">
        <v>551</v>
      </c>
      <c r="D372" s="39" t="s">
        <v>252</v>
      </c>
      <c r="E372" s="3" t="s">
        <v>217</v>
      </c>
      <c r="F372" s="40" t="s">
        <v>244</v>
      </c>
      <c r="G372" s="3"/>
      <c r="I372" s="39" t="s">
        <v>143</v>
      </c>
      <c r="J372" s="49">
        <f>COUNTIF(D346:G413,"Diversity Monitoring in Procurement with Key Suppliers")</f>
        <v>0</v>
      </c>
    </row>
    <row r="373" spans="1:10" ht="42.75" x14ac:dyDescent="0.2">
      <c r="A373" s="3" t="s">
        <v>164</v>
      </c>
      <c r="B373" s="4" t="s">
        <v>126</v>
      </c>
      <c r="C373" s="30" t="s">
        <v>552</v>
      </c>
      <c r="D373" s="5" t="s">
        <v>210</v>
      </c>
      <c r="E373" s="3" t="s">
        <v>189</v>
      </c>
      <c r="F373" s="3"/>
      <c r="G373" s="3"/>
      <c r="I373" s="51" t="s">
        <v>186</v>
      </c>
      <c r="J373" s="49">
        <f>COUNTIF(D346:G413,"EDIEB Pay Gaps")</f>
        <v>0</v>
      </c>
    </row>
    <row r="374" spans="1:10" ht="71.25" x14ac:dyDescent="0.2">
      <c r="A374" s="3" t="s">
        <v>164</v>
      </c>
      <c r="B374" s="4" t="s">
        <v>126</v>
      </c>
      <c r="C374" s="30" t="s">
        <v>553</v>
      </c>
      <c r="D374" s="3" t="s">
        <v>208</v>
      </c>
      <c r="E374" s="42" t="s">
        <v>221</v>
      </c>
      <c r="F374" s="3"/>
      <c r="G374" s="3"/>
      <c r="I374" s="39" t="s">
        <v>189</v>
      </c>
      <c r="J374" s="49">
        <f>COUNTIF(D346:G413,"EDIEB Training")</f>
        <v>3</v>
      </c>
    </row>
    <row r="375" spans="1:10" ht="57" x14ac:dyDescent="0.2">
      <c r="A375" s="3" t="s">
        <v>164</v>
      </c>
      <c r="B375" s="4" t="s">
        <v>126</v>
      </c>
      <c r="C375" s="30" t="s">
        <v>554</v>
      </c>
      <c r="D375" s="3" t="s">
        <v>175</v>
      </c>
      <c r="E375" s="3"/>
      <c r="F375" s="3"/>
      <c r="G375" s="3"/>
      <c r="I375" s="39" t="s">
        <v>184</v>
      </c>
      <c r="J375" s="49">
        <f>COUNTIF(D346:G413,"Engagement")</f>
        <v>0</v>
      </c>
    </row>
    <row r="376" spans="1:10" ht="28.5" x14ac:dyDescent="0.2">
      <c r="A376" s="3" t="s">
        <v>164</v>
      </c>
      <c r="B376" s="4" t="s">
        <v>126</v>
      </c>
      <c r="C376" s="30" t="s">
        <v>555</v>
      </c>
      <c r="D376" s="3" t="s">
        <v>215</v>
      </c>
      <c r="E376" s="3" t="s">
        <v>175</v>
      </c>
      <c r="F376" s="3"/>
      <c r="G376" s="3"/>
      <c r="I376" s="39" t="s">
        <v>169</v>
      </c>
      <c r="J376" s="49">
        <f>COUNTIF(D346:G413,"Engaging Digitally Excluded Members of the District")</f>
        <v>0</v>
      </c>
    </row>
    <row r="377" spans="1:10" ht="28.5" x14ac:dyDescent="0.2">
      <c r="A377" s="3" t="s">
        <v>164</v>
      </c>
      <c r="B377" s="4" t="s">
        <v>126</v>
      </c>
      <c r="C377" s="30" t="s">
        <v>556</v>
      </c>
      <c r="D377" s="39" t="s">
        <v>128</v>
      </c>
      <c r="E377" s="3"/>
      <c r="F377" s="3"/>
      <c r="G377" s="3"/>
      <c r="I377" s="39" t="s">
        <v>193</v>
      </c>
      <c r="J377" s="49">
        <f>COUNTIF(D346:G413,"Engaging Hard-to-Reach Groups")</f>
        <v>0</v>
      </c>
    </row>
    <row r="378" spans="1:10" ht="28.5" x14ac:dyDescent="0.2">
      <c r="A378" s="3" t="s">
        <v>164</v>
      </c>
      <c r="B378" s="4" t="s">
        <v>126</v>
      </c>
      <c r="C378" s="30" t="s">
        <v>557</v>
      </c>
      <c r="D378" s="42" t="s">
        <v>221</v>
      </c>
      <c r="E378" s="3"/>
      <c r="F378" s="3"/>
      <c r="G378" s="3"/>
      <c r="I378" s="39" t="s">
        <v>196</v>
      </c>
      <c r="J378" s="49">
        <f>COUNTIF(D346:G413,"Engaging Veterans and Ex-service Community")</f>
        <v>0</v>
      </c>
    </row>
    <row r="379" spans="1:10" ht="71.25" x14ac:dyDescent="0.2">
      <c r="A379" s="3" t="s">
        <v>164</v>
      </c>
      <c r="B379" s="4" t="s">
        <v>126</v>
      </c>
      <c r="C379" s="30" t="s">
        <v>558</v>
      </c>
      <c r="D379" s="3" t="s">
        <v>157</v>
      </c>
      <c r="E379" s="39" t="s">
        <v>231</v>
      </c>
      <c r="F379" s="3"/>
      <c r="G379" s="3"/>
      <c r="I379" s="51" t="s">
        <v>198</v>
      </c>
      <c r="J379" s="49">
        <f>COUNTIF(D346:G413,"Engaging with Leadership on EDIEB ")</f>
        <v>0</v>
      </c>
    </row>
    <row r="380" spans="1:10" ht="57" x14ac:dyDescent="0.2">
      <c r="A380" s="3" t="s">
        <v>164</v>
      </c>
      <c r="B380" s="4" t="s">
        <v>126</v>
      </c>
      <c r="C380" s="30" t="s">
        <v>559</v>
      </c>
      <c r="D380" s="3" t="s">
        <v>171</v>
      </c>
      <c r="E380" s="3" t="s">
        <v>148</v>
      </c>
      <c r="F380" s="39" t="s">
        <v>177</v>
      </c>
      <c r="G380" s="3"/>
      <c r="I380" s="39" t="s">
        <v>200</v>
      </c>
      <c r="J380" s="49">
        <f>COUNTIF(D346:G413,"Engaging with Parish and Town Councils")</f>
        <v>0</v>
      </c>
    </row>
    <row r="381" spans="1:10" ht="28.5" x14ac:dyDescent="0.2">
      <c r="A381" s="3" t="s">
        <v>164</v>
      </c>
      <c r="B381" s="4" t="s">
        <v>126</v>
      </c>
      <c r="C381" s="30" t="s">
        <v>560</v>
      </c>
      <c r="D381" s="39" t="s">
        <v>237</v>
      </c>
      <c r="E381" s="3" t="s">
        <v>134</v>
      </c>
      <c r="F381" s="3"/>
      <c r="G381" s="3"/>
      <c r="I381" s="39" t="s">
        <v>188</v>
      </c>
      <c r="J381" s="49">
        <f>COUNTIF(D346:G413,"Engaging with Tenants and Residents")</f>
        <v>0</v>
      </c>
    </row>
    <row r="382" spans="1:10" ht="28.5" x14ac:dyDescent="0.2">
      <c r="A382" s="3" t="s">
        <v>164</v>
      </c>
      <c r="B382" s="4" t="s">
        <v>126</v>
      </c>
      <c r="C382" s="30" t="s">
        <v>561</v>
      </c>
      <c r="D382" s="3" t="s">
        <v>155</v>
      </c>
      <c r="E382" s="3"/>
      <c r="F382" s="3"/>
      <c r="G382" s="3"/>
      <c r="I382" s="39" t="s">
        <v>159</v>
      </c>
      <c r="J382" s="49">
        <f>COUNTIF(D346:G413,"Feedback Loop for EDIEB Initiatives")</f>
        <v>0</v>
      </c>
    </row>
    <row r="383" spans="1:10" ht="28.5" x14ac:dyDescent="0.2">
      <c r="A383" s="3" t="s">
        <v>164</v>
      </c>
      <c r="B383" s="4" t="s">
        <v>126</v>
      </c>
      <c r="C383" s="30" t="s">
        <v>562</v>
      </c>
      <c r="D383" s="3" t="s">
        <v>217</v>
      </c>
      <c r="E383" s="3"/>
      <c r="F383" s="3"/>
      <c r="G383" s="3"/>
      <c r="I383" s="39" t="s">
        <v>163</v>
      </c>
      <c r="J383" s="49">
        <f>COUNTIF(D346:G413,"Fostering Strong Relationships")</f>
        <v>0</v>
      </c>
    </row>
    <row r="384" spans="1:10" ht="28.5" x14ac:dyDescent="0.2">
      <c r="A384" s="3" t="s">
        <v>164</v>
      </c>
      <c r="B384" s="4" t="s">
        <v>126</v>
      </c>
      <c r="C384" s="30" t="s">
        <v>563</v>
      </c>
      <c r="D384" s="40" t="s">
        <v>235</v>
      </c>
      <c r="E384" s="3" t="s">
        <v>244</v>
      </c>
      <c r="F384" s="3"/>
      <c r="G384" s="3"/>
      <c r="I384" s="51" t="s">
        <v>206</v>
      </c>
      <c r="J384" s="49">
        <f>COUNTIF(D346:G413,"Gender Identity")</f>
        <v>1</v>
      </c>
    </row>
    <row r="385" spans="1:10" x14ac:dyDescent="0.2">
      <c r="A385" s="3" t="s">
        <v>164</v>
      </c>
      <c r="B385" s="4" t="s">
        <v>126</v>
      </c>
      <c r="C385" s="30" t="s">
        <v>564</v>
      </c>
      <c r="D385" s="42" t="s">
        <v>221</v>
      </c>
      <c r="E385" s="3"/>
      <c r="F385" s="3"/>
      <c r="G385" s="3"/>
      <c r="I385" s="51" t="s">
        <v>208</v>
      </c>
      <c r="J385" s="49">
        <f>COUNTIF(D346:G413,"Housing")</f>
        <v>2</v>
      </c>
    </row>
    <row r="386" spans="1:10" ht="128.25" x14ac:dyDescent="0.2">
      <c r="A386" s="3" t="s">
        <v>164</v>
      </c>
      <c r="B386" s="4" t="s">
        <v>126</v>
      </c>
      <c r="C386" s="30" t="s">
        <v>565</v>
      </c>
      <c r="D386" s="38" t="s">
        <v>225</v>
      </c>
      <c r="E386" s="5" t="s">
        <v>210</v>
      </c>
      <c r="F386" s="39" t="s">
        <v>189</v>
      </c>
      <c r="G386" s="3"/>
      <c r="I386" s="39" t="s">
        <v>210</v>
      </c>
      <c r="J386" s="49">
        <f>COUNTIF(D346:G413,"Implementing the EDIEB Policy")</f>
        <v>6</v>
      </c>
    </row>
    <row r="387" spans="1:10" x14ac:dyDescent="0.2">
      <c r="A387" s="3" t="s">
        <v>164</v>
      </c>
      <c r="B387" s="4" t="s">
        <v>126</v>
      </c>
      <c r="C387" s="30" t="s">
        <v>566</v>
      </c>
      <c r="D387" s="3" t="s">
        <v>206</v>
      </c>
      <c r="E387" s="3"/>
      <c r="F387" s="3"/>
      <c r="G387" s="3"/>
      <c r="I387" s="39" t="s">
        <v>212</v>
      </c>
      <c r="J387" s="49">
        <f>COUNTIF(D346:G413,"Inclusive Recruitment")</f>
        <v>0</v>
      </c>
    </row>
    <row r="388" spans="1:10" ht="42.75" x14ac:dyDescent="0.2">
      <c r="A388" s="3" t="s">
        <v>164</v>
      </c>
      <c r="B388" s="4" t="s">
        <v>126</v>
      </c>
      <c r="C388" s="30" t="s">
        <v>567</v>
      </c>
      <c r="D388" s="39" t="s">
        <v>128</v>
      </c>
      <c r="E388" s="5" t="s">
        <v>210</v>
      </c>
      <c r="F388" s="3"/>
      <c r="G388" s="3"/>
      <c r="I388" s="39" t="s">
        <v>205</v>
      </c>
      <c r="J388" s="49">
        <f>COUNTIF(D346:G413,"Inclusive Strategy Development")</f>
        <v>0</v>
      </c>
    </row>
    <row r="389" spans="1:10" ht="28.5" x14ac:dyDescent="0.2">
      <c r="A389" s="3" t="s">
        <v>164</v>
      </c>
      <c r="B389" s="4" t="s">
        <v>126</v>
      </c>
      <c r="C389" s="30" t="s">
        <v>568</v>
      </c>
      <c r="D389" s="42" t="s">
        <v>221</v>
      </c>
      <c r="E389" s="3"/>
      <c r="F389" s="3"/>
      <c r="G389" s="3"/>
      <c r="I389" s="51" t="s">
        <v>215</v>
      </c>
      <c r="J389" s="49">
        <f>COUNTIF(D346:G413,"Meritocracy")</f>
        <v>10</v>
      </c>
    </row>
    <row r="390" spans="1:10" ht="42.75" x14ac:dyDescent="0.2">
      <c r="A390" s="3" t="s">
        <v>164</v>
      </c>
      <c r="B390" s="4" t="s">
        <v>126</v>
      </c>
      <c r="C390" s="30" t="s">
        <v>569</v>
      </c>
      <c r="D390" s="40" t="s">
        <v>244</v>
      </c>
      <c r="E390" s="39" t="s">
        <v>177</v>
      </c>
      <c r="F390" s="3"/>
      <c r="G390" s="3"/>
      <c r="I390" s="39" t="s">
        <v>217</v>
      </c>
      <c r="J390" s="49">
        <f>COUNTIF(D346:G413,"National Issues")</f>
        <v>3</v>
      </c>
    </row>
    <row r="391" spans="1:10" ht="85.5" x14ac:dyDescent="0.2">
      <c r="A391" s="3" t="s">
        <v>164</v>
      </c>
      <c r="B391" s="4" t="s">
        <v>126</v>
      </c>
      <c r="C391" s="30" t="s">
        <v>570</v>
      </c>
      <c r="D391" s="39" t="s">
        <v>177</v>
      </c>
      <c r="E391" s="3" t="s">
        <v>252</v>
      </c>
      <c r="F391" s="5" t="s">
        <v>227</v>
      </c>
      <c r="G391" s="3"/>
      <c r="I391" s="51" t="s">
        <v>219</v>
      </c>
      <c r="J391" s="49">
        <f>COUNTIF(D346:G413,"No Specific Theme")</f>
        <v>7</v>
      </c>
    </row>
    <row r="392" spans="1:10" ht="28.5" x14ac:dyDescent="0.2">
      <c r="A392" s="3" t="s">
        <v>164</v>
      </c>
      <c r="B392" s="4" t="s">
        <v>126</v>
      </c>
      <c r="C392" s="30" t="s">
        <v>368</v>
      </c>
      <c r="D392" s="3" t="s">
        <v>175</v>
      </c>
      <c r="E392" s="42" t="s">
        <v>221</v>
      </c>
      <c r="F392" s="3"/>
      <c r="G392" s="3"/>
      <c r="I392" s="39" t="s">
        <v>221</v>
      </c>
      <c r="J392" s="49">
        <f>COUNTIF(D346:G413,"Opposing Thoughts of EDIEB")</f>
        <v>18</v>
      </c>
    </row>
    <row r="393" spans="1:10" ht="57" x14ac:dyDescent="0.2">
      <c r="A393" s="3" t="s">
        <v>164</v>
      </c>
      <c r="B393" s="4" t="s">
        <v>126</v>
      </c>
      <c r="C393" s="30" t="s">
        <v>571</v>
      </c>
      <c r="D393" s="42" t="s">
        <v>221</v>
      </c>
      <c r="E393" s="3" t="s">
        <v>215</v>
      </c>
      <c r="F393" s="3"/>
      <c r="G393" s="3"/>
      <c r="I393" s="39" t="s">
        <v>223</v>
      </c>
      <c r="J393" s="49">
        <f>COUNTIF(D346:G413,"Partnership Working")</f>
        <v>0</v>
      </c>
    </row>
    <row r="394" spans="1:10" ht="71.25" x14ac:dyDescent="0.2">
      <c r="A394" s="3" t="s">
        <v>164</v>
      </c>
      <c r="B394" s="4" t="s">
        <v>126</v>
      </c>
      <c r="C394" s="30" t="s">
        <v>572</v>
      </c>
      <c r="D394" s="3" t="s">
        <v>215</v>
      </c>
      <c r="E394" s="3" t="s">
        <v>175</v>
      </c>
      <c r="F394" s="3"/>
      <c r="G394" s="3"/>
      <c r="I394" s="39" t="s">
        <v>225</v>
      </c>
      <c r="J394" s="49">
        <f>COUNTIF(D346:G413,"Performance Monitoring of EDIEB")</f>
        <v>2</v>
      </c>
    </row>
    <row r="395" spans="1:10" ht="57" x14ac:dyDescent="0.2">
      <c r="A395" s="3" t="s">
        <v>164</v>
      </c>
      <c r="B395" s="4" t="s">
        <v>126</v>
      </c>
      <c r="C395" s="30" t="s">
        <v>573</v>
      </c>
      <c r="D395" s="3" t="s">
        <v>148</v>
      </c>
      <c r="E395" s="3" t="s">
        <v>574</v>
      </c>
      <c r="F395" s="3"/>
      <c r="G395" s="3"/>
      <c r="I395" s="39" t="s">
        <v>227</v>
      </c>
      <c r="J395" s="49">
        <f>COUNTIF(D346:G413,"Police and Safety of the Residents")</f>
        <v>2</v>
      </c>
    </row>
    <row r="396" spans="1:10" ht="42.75" x14ac:dyDescent="0.2">
      <c r="A396" s="3" t="s">
        <v>164</v>
      </c>
      <c r="B396" s="4" t="s">
        <v>126</v>
      </c>
      <c r="C396" s="30" t="s">
        <v>575</v>
      </c>
      <c r="D396" s="3" t="s">
        <v>165</v>
      </c>
      <c r="E396" s="39" t="s">
        <v>231</v>
      </c>
      <c r="F396" s="3"/>
      <c r="G396" s="3"/>
      <c r="I396" s="51" t="s">
        <v>229</v>
      </c>
      <c r="J396" s="49">
        <f>COUNTIF(D346:G413,"Positive Feedback")</f>
        <v>1</v>
      </c>
    </row>
    <row r="397" spans="1:10" ht="42.75" x14ac:dyDescent="0.2">
      <c r="A397" s="3" t="s">
        <v>164</v>
      </c>
      <c r="B397" s="4" t="s">
        <v>126</v>
      </c>
      <c r="C397" s="30" t="s">
        <v>576</v>
      </c>
      <c r="D397" s="3" t="s">
        <v>219</v>
      </c>
      <c r="E397" s="3"/>
      <c r="F397" s="3"/>
      <c r="G397" s="3"/>
      <c r="I397" s="39" t="s">
        <v>231</v>
      </c>
      <c r="J397" s="49">
        <f>COUNTIF(D346:G413,"Promoting EDIEB Initiatives")</f>
        <v>2</v>
      </c>
    </row>
    <row r="398" spans="1:10" ht="85.5" x14ac:dyDescent="0.2">
      <c r="A398" s="3" t="s">
        <v>164</v>
      </c>
      <c r="B398" s="4" t="s">
        <v>126</v>
      </c>
      <c r="C398" s="30" t="s">
        <v>577</v>
      </c>
      <c r="D398" s="3" t="s">
        <v>215</v>
      </c>
      <c r="E398" s="3"/>
      <c r="F398" s="3"/>
      <c r="G398" s="3"/>
      <c r="I398" s="39" t="s">
        <v>146</v>
      </c>
      <c r="J398" s="49">
        <f>COUNTIF(D346:G413,"Public Communications Stance on EDIEB")</f>
        <v>0</v>
      </c>
    </row>
    <row r="399" spans="1:10" ht="85.5" x14ac:dyDescent="0.2">
      <c r="A399" s="3" t="s">
        <v>164</v>
      </c>
      <c r="B399" s="4" t="s">
        <v>126</v>
      </c>
      <c r="C399" s="30" t="s">
        <v>578</v>
      </c>
      <c r="D399" s="3" t="s">
        <v>215</v>
      </c>
      <c r="E399" s="42" t="s">
        <v>221</v>
      </c>
      <c r="F399" s="3"/>
      <c r="G399" s="3"/>
      <c r="I399" s="39" t="s">
        <v>195</v>
      </c>
      <c r="J399" s="49">
        <f>COUNTIF(D346:G413,"Role Modelling EDIEB at SDC")</f>
        <v>0</v>
      </c>
    </row>
    <row r="400" spans="1:10" ht="42.75" x14ac:dyDescent="0.2">
      <c r="A400" s="3" t="s">
        <v>164</v>
      </c>
      <c r="B400" s="4" t="s">
        <v>126</v>
      </c>
      <c r="C400" s="30" t="s">
        <v>579</v>
      </c>
      <c r="D400" s="3" t="s">
        <v>171</v>
      </c>
      <c r="E400" s="3" t="s">
        <v>229</v>
      </c>
      <c r="F400" s="3"/>
      <c r="G400" s="3"/>
      <c r="I400" s="51" t="s">
        <v>235</v>
      </c>
      <c r="J400" s="49">
        <f>COUNTIF(D346:G413,"Safety of SDC Employees")</f>
        <v>1</v>
      </c>
    </row>
    <row r="401" spans="1:10" ht="28.5" x14ac:dyDescent="0.2">
      <c r="A401" s="3" t="s">
        <v>164</v>
      </c>
      <c r="B401" s="4" t="s">
        <v>126</v>
      </c>
      <c r="C401" s="30" t="s">
        <v>580</v>
      </c>
      <c r="D401" s="39" t="s">
        <v>150</v>
      </c>
      <c r="E401" s="3"/>
      <c r="F401" s="3"/>
      <c r="G401" s="3"/>
      <c r="I401" s="39" t="s">
        <v>237</v>
      </c>
      <c r="J401" s="49">
        <f>COUNTIF(D346:G413,"SDC Awareness of Neurodiversity")</f>
        <v>1</v>
      </c>
    </row>
    <row r="402" spans="1:10" ht="28.5" x14ac:dyDescent="0.2">
      <c r="A402" s="3" t="s">
        <v>164</v>
      </c>
      <c r="B402" s="4" t="s">
        <v>126</v>
      </c>
      <c r="C402" s="30" t="s">
        <v>581</v>
      </c>
      <c r="D402" s="3" t="s">
        <v>219</v>
      </c>
      <c r="E402" s="3"/>
      <c r="F402" s="3"/>
      <c r="G402" s="3"/>
      <c r="I402" s="39" t="s">
        <v>128</v>
      </c>
      <c r="J402" s="49">
        <f>COUNTIF(D346:G413,"Structure and Wording of the EDIEB Policy")</f>
        <v>3</v>
      </c>
    </row>
    <row r="403" spans="1:10" x14ac:dyDescent="0.2">
      <c r="A403" s="3" t="s">
        <v>164</v>
      </c>
      <c r="B403" s="4" t="s">
        <v>126</v>
      </c>
      <c r="C403" s="30" t="s">
        <v>582</v>
      </c>
      <c r="D403" s="3" t="s">
        <v>250</v>
      </c>
      <c r="E403" s="3"/>
      <c r="F403" s="3"/>
      <c r="G403" s="3"/>
      <c r="I403" s="51" t="s">
        <v>240</v>
      </c>
      <c r="J403" s="49">
        <f>COUNTIF(D346:G413,"Supporting Residents")</f>
        <v>2</v>
      </c>
    </row>
    <row r="404" spans="1:10" ht="28.5" x14ac:dyDescent="0.2">
      <c r="A404" s="3" t="s">
        <v>164</v>
      </c>
      <c r="B404" s="4" t="s">
        <v>126</v>
      </c>
      <c r="C404" s="30" t="s">
        <v>583</v>
      </c>
      <c r="D404" s="3" t="s">
        <v>252</v>
      </c>
      <c r="E404" s="38" t="s">
        <v>227</v>
      </c>
      <c r="F404" s="3"/>
      <c r="G404" s="3"/>
      <c r="I404" s="39" t="s">
        <v>167</v>
      </c>
      <c r="J404" s="49">
        <f>COUNTIF(D346:G413,"Supporting Vulnerable People")</f>
        <v>0</v>
      </c>
    </row>
    <row r="405" spans="1:10" ht="28.5" x14ac:dyDescent="0.2">
      <c r="A405" s="3" t="s">
        <v>164</v>
      </c>
      <c r="B405" s="4" t="s">
        <v>126</v>
      </c>
      <c r="C405" s="30" t="s">
        <v>584</v>
      </c>
      <c r="D405" s="3" t="s">
        <v>219</v>
      </c>
      <c r="E405" s="3"/>
      <c r="F405" s="3"/>
      <c r="G405" s="3"/>
      <c r="I405" s="39" t="s">
        <v>150</v>
      </c>
      <c r="J405" s="49">
        <f>COUNTIF(D346:G413,"Tackling Difference of Opinions")</f>
        <v>2</v>
      </c>
    </row>
    <row r="406" spans="1:10" ht="57" x14ac:dyDescent="0.2">
      <c r="A406" s="3" t="s">
        <v>164</v>
      </c>
      <c r="B406" s="4" t="s">
        <v>126</v>
      </c>
      <c r="C406" s="30" t="s">
        <v>585</v>
      </c>
      <c r="D406" s="42" t="s">
        <v>221</v>
      </c>
      <c r="E406" s="3"/>
      <c r="F406" s="3"/>
      <c r="G406" s="3"/>
      <c r="I406" s="51" t="s">
        <v>244</v>
      </c>
      <c r="J406" s="49">
        <f>COUNTIF(D346:G413,"Tackling Inequalities")</f>
        <v>3</v>
      </c>
    </row>
    <row r="407" spans="1:10" x14ac:dyDescent="0.2">
      <c r="A407" s="3" t="s">
        <v>164</v>
      </c>
      <c r="B407" s="4" t="s">
        <v>126</v>
      </c>
      <c r="C407" s="30" t="s">
        <v>586</v>
      </c>
      <c r="D407" s="42" t="s">
        <v>221</v>
      </c>
      <c r="E407" s="3"/>
      <c r="F407" s="3"/>
      <c r="G407" s="3"/>
      <c r="I407" s="39" t="s">
        <v>246</v>
      </c>
      <c r="J407" s="49">
        <f>COUNTIF(D346:G413,"Tackling Misinformation")</f>
        <v>0</v>
      </c>
    </row>
    <row r="408" spans="1:10" ht="57" x14ac:dyDescent="0.2">
      <c r="A408" s="3" t="s">
        <v>164</v>
      </c>
      <c r="B408" s="4" t="s">
        <v>126</v>
      </c>
      <c r="C408" s="30" t="s">
        <v>587</v>
      </c>
      <c r="D408" s="5" t="s">
        <v>210</v>
      </c>
      <c r="E408" s="3"/>
      <c r="F408" s="3"/>
      <c r="G408" s="3"/>
      <c r="I408" s="39" t="s">
        <v>181</v>
      </c>
      <c r="J408" s="49">
        <f>COUNTIF(D346:G413,"The Effect of Global Politics on EDIEB")</f>
        <v>0</v>
      </c>
    </row>
    <row r="409" spans="1:10" ht="57" x14ac:dyDescent="0.2">
      <c r="A409" s="3" t="s">
        <v>164</v>
      </c>
      <c r="B409" s="4" t="s">
        <v>126</v>
      </c>
      <c r="C409" s="30" t="s">
        <v>588</v>
      </c>
      <c r="D409" s="40" t="s">
        <v>161</v>
      </c>
      <c r="E409" s="3" t="s">
        <v>250</v>
      </c>
      <c r="F409" s="3"/>
      <c r="G409" s="3"/>
      <c r="I409" s="39" t="s">
        <v>173</v>
      </c>
      <c r="J409" s="49">
        <f>COUNTIF(D346:G413,"The Effect of Local Government Reorganisation on EDIEB ")</f>
        <v>0</v>
      </c>
    </row>
    <row r="410" spans="1:10" ht="57" x14ac:dyDescent="0.2">
      <c r="A410" s="3" t="s">
        <v>164</v>
      </c>
      <c r="B410" s="4" t="s">
        <v>126</v>
      </c>
      <c r="C410" s="30" t="s">
        <v>589</v>
      </c>
      <c r="D410" s="39" t="s">
        <v>177</v>
      </c>
      <c r="E410" s="3"/>
      <c r="F410" s="3"/>
      <c r="G410" s="3"/>
      <c r="I410" s="51" t="s">
        <v>250</v>
      </c>
      <c r="J410" s="49">
        <f>COUNTIF(D346:G413,"Transport")</f>
        <v>2</v>
      </c>
    </row>
    <row r="411" spans="1:10" ht="42.75" x14ac:dyDescent="0.2">
      <c r="A411" s="3" t="s">
        <v>164</v>
      </c>
      <c r="B411" s="4" t="s">
        <v>126</v>
      </c>
      <c r="C411" s="30" t="s">
        <v>590</v>
      </c>
      <c r="D411" s="42" t="s">
        <v>221</v>
      </c>
      <c r="E411" s="3" t="s">
        <v>175</v>
      </c>
      <c r="F411" s="3"/>
      <c r="G411" s="3"/>
      <c r="I411" s="51" t="s">
        <v>252</v>
      </c>
      <c r="J411" s="49">
        <f>COUNTIF(D346:G413,"Womens and Girls Rights")</f>
        <v>4</v>
      </c>
    </row>
    <row r="412" spans="1:10" x14ac:dyDescent="0.2">
      <c r="A412" s="3" t="s">
        <v>164</v>
      </c>
      <c r="B412" s="4" t="s">
        <v>126</v>
      </c>
      <c r="C412" s="30" t="s">
        <v>591</v>
      </c>
      <c r="D412" s="3" t="s">
        <v>175</v>
      </c>
      <c r="E412" s="42" t="s">
        <v>221</v>
      </c>
      <c r="F412" s="3"/>
      <c r="G412" s="3"/>
    </row>
    <row r="413" spans="1:10" ht="28.5" x14ac:dyDescent="0.2">
      <c r="A413" s="3" t="s">
        <v>164</v>
      </c>
      <c r="B413" s="4" t="s">
        <v>126</v>
      </c>
      <c r="C413" s="30" t="s">
        <v>592</v>
      </c>
      <c r="D413" s="4" t="s">
        <v>593</v>
      </c>
      <c r="E413" s="3"/>
      <c r="F413" s="3"/>
      <c r="G413" s="3"/>
    </row>
  </sheetData>
  <autoFilter ref="D1:G413" xr:uid="{00000000-0001-0000-0000-000000000000}"/>
  <mergeCells count="18">
    <mergeCell ref="A133:G133"/>
    <mergeCell ref="A185:G185"/>
    <mergeCell ref="A235:G235"/>
    <mergeCell ref="A283:G283"/>
    <mergeCell ref="A345:G345"/>
    <mergeCell ref="I359:J359"/>
    <mergeCell ref="R6:S6"/>
    <mergeCell ref="I243:J243"/>
    <mergeCell ref="I244:J244"/>
    <mergeCell ref="I302:J302"/>
    <mergeCell ref="I303:J303"/>
    <mergeCell ref="I358:J358"/>
    <mergeCell ref="N6:O6"/>
    <mergeCell ref="I133:J133"/>
    <mergeCell ref="I132:J132"/>
    <mergeCell ref="I187:J187"/>
    <mergeCell ref="I188:J188"/>
    <mergeCell ref="I6:J6"/>
  </mergeCells>
  <pageMargins left="0.7" right="0.7" top="0.75" bottom="0.75" header="0.3" footer="0.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75B9B4F8-DA7A-4198-86E0-55CC9EF9B54E}">
          <x14:formula1>
            <xm:f>'Objectives and Sources'!$A$2:$A$12</xm:f>
          </x14:formula1>
          <xm:sqref>A346:A413 A134:A184 A186:A234 A236:A282 A284:A344 A2:A132</xm:sqref>
        </x14:dataValidation>
        <x14:dataValidation type="list" allowBlank="1" showInputMessage="1" showErrorMessage="1" xr:uid="{A1766019-C207-46B4-8566-B49E2747527A}">
          <x14:formula1>
            <xm:f>'Objectives and Sources'!$C$2:$C$5</xm:f>
          </x14:formula1>
          <xm:sqref>B346:B413 B134:B184 B186:B234 B236:B282 B284:B344 B2:B132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E7158-C544-4C3F-87DA-893D5FF6E30F}">
  <dimension ref="A1:L55"/>
  <sheetViews>
    <sheetView tabSelected="1" workbookViewId="0">
      <selection activeCell="F2" sqref="F2"/>
    </sheetView>
  </sheetViews>
  <sheetFormatPr defaultRowHeight="15" x14ac:dyDescent="0.25"/>
  <cols>
    <col min="1" max="1" width="38.5703125" customWidth="1"/>
    <col min="2" max="2" width="35.42578125" customWidth="1"/>
    <col min="3" max="3" width="40.7109375" customWidth="1"/>
    <col min="4" max="4" width="36.5703125" bestFit="1" customWidth="1"/>
    <col min="5" max="5" width="51.28515625" customWidth="1"/>
    <col min="6" max="6" width="36" bestFit="1" customWidth="1"/>
    <col min="7" max="8" width="36" customWidth="1"/>
    <col min="9" max="9" width="30.42578125" customWidth="1"/>
  </cols>
  <sheetData>
    <row r="1" spans="1:12" ht="45" customHeight="1" x14ac:dyDescent="0.25">
      <c r="A1" s="25"/>
      <c r="B1" s="97" t="s">
        <v>594</v>
      </c>
      <c r="C1" s="98"/>
      <c r="D1" s="98"/>
      <c r="E1" s="98"/>
      <c r="F1" s="98"/>
      <c r="G1" s="98"/>
      <c r="H1" s="98"/>
      <c r="I1" s="94" t="s">
        <v>595</v>
      </c>
      <c r="J1" s="99"/>
      <c r="K1" s="94" t="s">
        <v>596</v>
      </c>
      <c r="L1" s="94"/>
    </row>
    <row r="2" spans="1:12" ht="72.75" customHeight="1" x14ac:dyDescent="0.25">
      <c r="A2" s="78" t="s">
        <v>597</v>
      </c>
      <c r="B2" s="79" t="s">
        <v>328</v>
      </c>
      <c r="C2" s="79" t="s">
        <v>380</v>
      </c>
      <c r="D2" s="79" t="s">
        <v>425</v>
      </c>
      <c r="E2" s="79" t="s">
        <v>465</v>
      </c>
      <c r="F2" s="100" t="s">
        <v>526</v>
      </c>
      <c r="G2" s="95" t="s">
        <v>598</v>
      </c>
      <c r="H2" s="96"/>
      <c r="I2" s="97" t="s">
        <v>598</v>
      </c>
      <c r="J2" s="98"/>
      <c r="K2" s="94" t="s">
        <v>599</v>
      </c>
      <c r="L2" s="94"/>
    </row>
    <row r="3" spans="1:12" x14ac:dyDescent="0.25">
      <c r="A3" s="5" t="s">
        <v>134</v>
      </c>
      <c r="B3" s="67">
        <v>0</v>
      </c>
      <c r="C3" s="67">
        <v>0</v>
      </c>
      <c r="D3" s="67">
        <v>5</v>
      </c>
      <c r="E3" s="67">
        <v>2</v>
      </c>
      <c r="F3" s="69">
        <v>1</v>
      </c>
      <c r="G3" s="68">
        <f>SUM(B3:F3)</f>
        <v>8</v>
      </c>
      <c r="H3" s="71">
        <v>2.12E-2</v>
      </c>
      <c r="I3" s="67">
        <v>13</v>
      </c>
      <c r="J3" s="71">
        <v>7.8299999999999995E-2</v>
      </c>
      <c r="K3" s="1">
        <f>G3+I3</f>
        <v>21</v>
      </c>
      <c r="L3" s="77">
        <f>K3/$K$55</f>
        <v>3.8674033149171269E-2</v>
      </c>
    </row>
    <row r="4" spans="1:12" x14ac:dyDescent="0.25">
      <c r="A4" s="46" t="s">
        <v>148</v>
      </c>
      <c r="B4" s="67">
        <v>0</v>
      </c>
      <c r="C4" s="67">
        <v>0</v>
      </c>
      <c r="D4" s="67">
        <v>0</v>
      </c>
      <c r="E4" s="67">
        <v>0</v>
      </c>
      <c r="F4" s="69">
        <v>2</v>
      </c>
      <c r="G4" s="68">
        <f t="shared" ref="G4:G54" si="0">SUM(B4:F4)</f>
        <v>2</v>
      </c>
      <c r="H4" s="71">
        <v>5.3E-3</v>
      </c>
      <c r="I4" s="67">
        <v>16</v>
      </c>
      <c r="J4" s="71">
        <v>9.64E-2</v>
      </c>
      <c r="K4" s="1">
        <f>G4+I4</f>
        <v>18</v>
      </c>
      <c r="L4" s="77">
        <f t="shared" ref="L4:L54" si="1">K4/$K$55</f>
        <v>3.3149171270718231E-2</v>
      </c>
    </row>
    <row r="5" spans="1:12" x14ac:dyDescent="0.25">
      <c r="A5" s="66" t="s">
        <v>152</v>
      </c>
      <c r="B5" s="67">
        <v>0</v>
      </c>
      <c r="C5" s="67">
        <v>0</v>
      </c>
      <c r="D5" s="67">
        <v>0</v>
      </c>
      <c r="E5" s="67">
        <v>0</v>
      </c>
      <c r="F5" s="69">
        <v>0</v>
      </c>
      <c r="G5" s="68">
        <f t="shared" si="0"/>
        <v>0</v>
      </c>
      <c r="H5" s="71">
        <v>0</v>
      </c>
      <c r="I5" s="67">
        <v>1</v>
      </c>
      <c r="J5" s="71">
        <v>6.0000000000000001E-3</v>
      </c>
      <c r="K5" s="1">
        <f>G5+I5</f>
        <v>1</v>
      </c>
      <c r="L5" s="77">
        <f t="shared" si="1"/>
        <v>1.841620626151013E-3</v>
      </c>
    </row>
    <row r="6" spans="1:12" x14ac:dyDescent="0.25">
      <c r="A6" s="46" t="s">
        <v>155</v>
      </c>
      <c r="B6" s="67">
        <v>0</v>
      </c>
      <c r="C6" s="67">
        <v>0</v>
      </c>
      <c r="D6" s="67">
        <v>0</v>
      </c>
      <c r="E6" s="67">
        <v>0</v>
      </c>
      <c r="F6" s="69">
        <v>1</v>
      </c>
      <c r="G6" s="68">
        <f t="shared" si="0"/>
        <v>1</v>
      </c>
      <c r="H6" s="71">
        <v>2.7000000000000001E-3</v>
      </c>
      <c r="I6" s="67">
        <v>2</v>
      </c>
      <c r="J6" s="71">
        <v>1.2E-2</v>
      </c>
      <c r="K6" s="1">
        <f t="shared" ref="K6:K54" si="2">G6+I6</f>
        <v>3</v>
      </c>
      <c r="L6" s="77">
        <f t="shared" si="1"/>
        <v>5.5248618784530384E-3</v>
      </c>
    </row>
    <row r="7" spans="1:12" x14ac:dyDescent="0.25">
      <c r="A7" s="48" t="s">
        <v>157</v>
      </c>
      <c r="B7" s="67">
        <v>0</v>
      </c>
      <c r="C7" s="67">
        <v>0</v>
      </c>
      <c r="D7" s="67">
        <v>0</v>
      </c>
      <c r="E7" s="67">
        <v>1</v>
      </c>
      <c r="F7" s="69">
        <v>1</v>
      </c>
      <c r="G7" s="68">
        <f t="shared" si="0"/>
        <v>2</v>
      </c>
      <c r="H7" s="71">
        <v>5.3E-3</v>
      </c>
      <c r="I7" s="67">
        <v>0</v>
      </c>
      <c r="J7" s="71">
        <v>0</v>
      </c>
      <c r="K7" s="1">
        <f t="shared" si="2"/>
        <v>2</v>
      </c>
      <c r="L7" s="77">
        <f t="shared" si="1"/>
        <v>3.6832412523020259E-3</v>
      </c>
    </row>
    <row r="8" spans="1:12" x14ac:dyDescent="0.25">
      <c r="A8" s="48" t="s">
        <v>161</v>
      </c>
      <c r="B8" s="67">
        <v>0</v>
      </c>
      <c r="C8" s="67">
        <v>1</v>
      </c>
      <c r="D8" s="67">
        <v>0</v>
      </c>
      <c r="E8" s="67">
        <v>2</v>
      </c>
      <c r="F8" s="69">
        <v>1</v>
      </c>
      <c r="G8" s="68">
        <f t="shared" si="0"/>
        <v>4</v>
      </c>
      <c r="H8" s="71">
        <v>1.06E-2</v>
      </c>
      <c r="I8" s="67">
        <v>0</v>
      </c>
      <c r="J8" s="71">
        <v>0</v>
      </c>
      <c r="K8" s="1">
        <f t="shared" si="2"/>
        <v>4</v>
      </c>
      <c r="L8" s="77">
        <f t="shared" si="1"/>
        <v>7.3664825046040518E-3</v>
      </c>
    </row>
    <row r="9" spans="1:12" x14ac:dyDescent="0.25">
      <c r="A9" s="5" t="s">
        <v>165</v>
      </c>
      <c r="B9" s="67">
        <v>1</v>
      </c>
      <c r="C9" s="67">
        <v>0</v>
      </c>
      <c r="D9" s="67">
        <v>0</v>
      </c>
      <c r="E9" s="67">
        <v>2</v>
      </c>
      <c r="F9" s="69">
        <v>1</v>
      </c>
      <c r="G9" s="68">
        <f t="shared" si="0"/>
        <v>4</v>
      </c>
      <c r="H9" s="71">
        <v>1.06E-2</v>
      </c>
      <c r="I9" s="67">
        <v>4</v>
      </c>
      <c r="J9" s="71">
        <v>2.41E-2</v>
      </c>
      <c r="K9" s="1">
        <f t="shared" si="2"/>
        <v>8</v>
      </c>
      <c r="L9" s="77">
        <f t="shared" si="1"/>
        <v>1.4732965009208104E-2</v>
      </c>
    </row>
    <row r="10" spans="1:12" x14ac:dyDescent="0.25">
      <c r="A10" s="5" t="s">
        <v>136</v>
      </c>
      <c r="B10" s="67">
        <v>2</v>
      </c>
      <c r="C10" s="67">
        <v>0</v>
      </c>
      <c r="D10" s="67">
        <v>0</v>
      </c>
      <c r="E10" s="67">
        <v>3</v>
      </c>
      <c r="F10" s="69">
        <v>1</v>
      </c>
      <c r="G10" s="68">
        <f t="shared" si="0"/>
        <v>6</v>
      </c>
      <c r="H10" s="71">
        <v>1.5900000000000001E-2</v>
      </c>
      <c r="I10" s="67">
        <v>6</v>
      </c>
      <c r="J10" s="71">
        <v>3.61E-2</v>
      </c>
      <c r="K10" s="1">
        <f t="shared" si="2"/>
        <v>12</v>
      </c>
      <c r="L10" s="77">
        <f t="shared" si="1"/>
        <v>2.2099447513812154E-2</v>
      </c>
    </row>
    <row r="11" spans="1:12" x14ac:dyDescent="0.25">
      <c r="A11" s="48" t="s">
        <v>171</v>
      </c>
      <c r="B11" s="67">
        <v>0</v>
      </c>
      <c r="C11" s="67">
        <v>1</v>
      </c>
      <c r="D11" s="67">
        <v>0</v>
      </c>
      <c r="E11" s="67">
        <v>1</v>
      </c>
      <c r="F11" s="69">
        <v>2</v>
      </c>
      <c r="G11" s="68">
        <f t="shared" si="0"/>
        <v>4</v>
      </c>
      <c r="H11" s="71">
        <v>1.06E-2</v>
      </c>
      <c r="I11" s="67">
        <v>1</v>
      </c>
      <c r="J11" s="71">
        <v>6.0000000000000001E-3</v>
      </c>
      <c r="K11" s="1">
        <f t="shared" si="2"/>
        <v>5</v>
      </c>
      <c r="L11" s="77">
        <f t="shared" si="1"/>
        <v>9.2081031307550652E-3</v>
      </c>
    </row>
    <row r="12" spans="1:12" x14ac:dyDescent="0.25">
      <c r="A12" s="48" t="s">
        <v>175</v>
      </c>
      <c r="B12" s="67">
        <v>10</v>
      </c>
      <c r="C12" s="67">
        <v>10</v>
      </c>
      <c r="D12" s="67">
        <v>3</v>
      </c>
      <c r="E12" s="67">
        <v>9</v>
      </c>
      <c r="F12" s="69">
        <v>11</v>
      </c>
      <c r="G12" s="68">
        <f t="shared" si="0"/>
        <v>43</v>
      </c>
      <c r="H12" s="71">
        <v>0.11409999999999999</v>
      </c>
      <c r="I12" s="67">
        <v>0</v>
      </c>
      <c r="J12" s="71">
        <v>0</v>
      </c>
      <c r="K12" s="1">
        <f t="shared" si="2"/>
        <v>43</v>
      </c>
      <c r="L12" s="77">
        <f t="shared" si="1"/>
        <v>7.918968692449356E-2</v>
      </c>
    </row>
    <row r="13" spans="1:12" x14ac:dyDescent="0.25">
      <c r="A13" s="46" t="s">
        <v>179</v>
      </c>
      <c r="B13" s="67">
        <v>0</v>
      </c>
      <c r="C13" s="67">
        <v>0</v>
      </c>
      <c r="D13" s="67">
        <v>0</v>
      </c>
      <c r="E13" s="67">
        <v>0</v>
      </c>
      <c r="F13" s="69">
        <v>0</v>
      </c>
      <c r="G13" s="68">
        <f t="shared" si="0"/>
        <v>0</v>
      </c>
      <c r="H13" s="71">
        <v>0</v>
      </c>
      <c r="I13" s="67">
        <v>1</v>
      </c>
      <c r="J13" s="71">
        <v>6.0000000000000001E-3</v>
      </c>
      <c r="K13" s="1">
        <f t="shared" si="2"/>
        <v>1</v>
      </c>
      <c r="L13" s="77">
        <f t="shared" si="1"/>
        <v>1.841620626151013E-3</v>
      </c>
    </row>
    <row r="14" spans="1:12" x14ac:dyDescent="0.25">
      <c r="A14" s="5" t="s">
        <v>177</v>
      </c>
      <c r="B14" s="67">
        <v>0</v>
      </c>
      <c r="C14" s="67">
        <v>1</v>
      </c>
      <c r="D14" s="67">
        <v>3</v>
      </c>
      <c r="E14" s="67">
        <v>1</v>
      </c>
      <c r="F14" s="69">
        <v>4</v>
      </c>
      <c r="G14" s="68">
        <f t="shared" si="0"/>
        <v>9</v>
      </c>
      <c r="H14" s="71">
        <v>2.3900000000000001E-2</v>
      </c>
      <c r="I14" s="67">
        <v>5</v>
      </c>
      <c r="J14" s="71">
        <v>3.0099999999999998E-2</v>
      </c>
      <c r="K14" s="1">
        <f t="shared" si="2"/>
        <v>14</v>
      </c>
      <c r="L14" s="77">
        <f t="shared" si="1"/>
        <v>2.5782688766114181E-2</v>
      </c>
    </row>
    <row r="15" spans="1:12" ht="29.25" x14ac:dyDescent="0.25">
      <c r="A15" s="5" t="s">
        <v>143</v>
      </c>
      <c r="B15" s="67">
        <v>0</v>
      </c>
      <c r="C15" s="67">
        <v>2</v>
      </c>
      <c r="D15" s="67">
        <v>0</v>
      </c>
      <c r="E15" s="67">
        <v>0</v>
      </c>
      <c r="F15" s="69">
        <v>0</v>
      </c>
      <c r="G15" s="68">
        <f t="shared" si="0"/>
        <v>2</v>
      </c>
      <c r="H15" s="71">
        <v>5.3E-3</v>
      </c>
      <c r="I15" s="67">
        <v>1</v>
      </c>
      <c r="J15" s="71">
        <v>6.0000000000000001E-3</v>
      </c>
      <c r="K15" s="1">
        <f t="shared" si="2"/>
        <v>3</v>
      </c>
      <c r="L15" s="77">
        <f t="shared" si="1"/>
        <v>5.5248618784530384E-3</v>
      </c>
    </row>
    <row r="16" spans="1:12" x14ac:dyDescent="0.25">
      <c r="A16" s="48" t="s">
        <v>186</v>
      </c>
      <c r="B16" s="67">
        <v>0</v>
      </c>
      <c r="C16" s="67">
        <v>0</v>
      </c>
      <c r="D16" s="67">
        <v>0</v>
      </c>
      <c r="E16" s="67">
        <v>0</v>
      </c>
      <c r="F16" s="69">
        <v>0</v>
      </c>
      <c r="G16" s="68">
        <f t="shared" si="0"/>
        <v>0</v>
      </c>
      <c r="H16" s="71">
        <v>0</v>
      </c>
      <c r="I16" s="67">
        <v>3</v>
      </c>
      <c r="J16" s="71">
        <v>1.8100000000000002E-2</v>
      </c>
      <c r="K16" s="1">
        <f t="shared" si="2"/>
        <v>3</v>
      </c>
      <c r="L16" s="77">
        <f t="shared" si="1"/>
        <v>5.5248618784530384E-3</v>
      </c>
    </row>
    <row r="17" spans="1:12" x14ac:dyDescent="0.25">
      <c r="A17" s="46" t="s">
        <v>189</v>
      </c>
      <c r="B17" s="67">
        <v>0</v>
      </c>
      <c r="C17" s="67">
        <v>0</v>
      </c>
      <c r="D17" s="67">
        <v>3</v>
      </c>
      <c r="E17" s="67">
        <v>0</v>
      </c>
      <c r="F17" s="69">
        <v>3</v>
      </c>
      <c r="G17" s="68">
        <f t="shared" si="0"/>
        <v>6</v>
      </c>
      <c r="H17" s="71">
        <v>1.5900000000000001E-2</v>
      </c>
      <c r="I17" s="67">
        <v>8</v>
      </c>
      <c r="J17" s="71">
        <v>4.82E-2</v>
      </c>
      <c r="K17" s="1">
        <f t="shared" si="2"/>
        <v>14</v>
      </c>
      <c r="L17" s="77">
        <f t="shared" si="1"/>
        <v>2.5782688766114181E-2</v>
      </c>
    </row>
    <row r="18" spans="1:12" x14ac:dyDescent="0.25">
      <c r="A18" s="5" t="s">
        <v>184</v>
      </c>
      <c r="B18" s="67">
        <v>0</v>
      </c>
      <c r="C18" s="67">
        <v>0</v>
      </c>
      <c r="D18" s="67">
        <v>0</v>
      </c>
      <c r="E18" s="67">
        <v>0</v>
      </c>
      <c r="F18" s="69">
        <v>0</v>
      </c>
      <c r="G18" s="68">
        <f t="shared" si="0"/>
        <v>0</v>
      </c>
      <c r="H18" s="71">
        <v>0</v>
      </c>
      <c r="I18" s="67">
        <v>5</v>
      </c>
      <c r="J18" s="71">
        <v>3.0099999999999998E-2</v>
      </c>
      <c r="K18" s="1">
        <f t="shared" si="2"/>
        <v>5</v>
      </c>
      <c r="L18" s="77">
        <f t="shared" si="1"/>
        <v>9.2081031307550652E-3</v>
      </c>
    </row>
    <row r="19" spans="1:12" ht="29.25" x14ac:dyDescent="0.25">
      <c r="A19" s="5" t="s">
        <v>169</v>
      </c>
      <c r="B19" s="67">
        <v>0</v>
      </c>
      <c r="C19" s="67">
        <v>0</v>
      </c>
      <c r="D19" s="67">
        <v>0</v>
      </c>
      <c r="E19" s="67">
        <v>1</v>
      </c>
      <c r="F19" s="69">
        <v>0</v>
      </c>
      <c r="G19" s="68">
        <f t="shared" si="0"/>
        <v>1</v>
      </c>
      <c r="H19" s="71">
        <v>2.7000000000000001E-3</v>
      </c>
      <c r="I19" s="67">
        <v>2</v>
      </c>
      <c r="J19" s="71">
        <v>1.2E-2</v>
      </c>
      <c r="K19" s="1">
        <f t="shared" si="2"/>
        <v>3</v>
      </c>
      <c r="L19" s="77">
        <f t="shared" si="1"/>
        <v>5.5248618784530384E-3</v>
      </c>
    </row>
    <row r="20" spans="1:12" x14ac:dyDescent="0.25">
      <c r="A20" s="46" t="s">
        <v>193</v>
      </c>
      <c r="B20" s="67">
        <v>0</v>
      </c>
      <c r="C20" s="67">
        <v>0</v>
      </c>
      <c r="D20" s="67">
        <v>0</v>
      </c>
      <c r="E20" s="67">
        <v>0</v>
      </c>
      <c r="F20" s="69">
        <v>0</v>
      </c>
      <c r="G20" s="68">
        <f t="shared" si="0"/>
        <v>0</v>
      </c>
      <c r="H20" s="71">
        <v>0</v>
      </c>
      <c r="I20" s="67">
        <v>1</v>
      </c>
      <c r="J20" s="71">
        <v>6.0000000000000001E-3</v>
      </c>
      <c r="K20" s="1">
        <f t="shared" si="2"/>
        <v>1</v>
      </c>
      <c r="L20" s="77">
        <f t="shared" si="1"/>
        <v>1.841620626151013E-3</v>
      </c>
    </row>
    <row r="21" spans="1:12" ht="29.25" x14ac:dyDescent="0.25">
      <c r="A21" s="46" t="s">
        <v>196</v>
      </c>
      <c r="B21" s="67">
        <v>0</v>
      </c>
      <c r="C21" s="67">
        <v>0</v>
      </c>
      <c r="D21" s="67">
        <v>0</v>
      </c>
      <c r="E21" s="67">
        <v>1</v>
      </c>
      <c r="F21" s="69">
        <v>0</v>
      </c>
      <c r="G21" s="68">
        <f t="shared" si="0"/>
        <v>1</v>
      </c>
      <c r="H21" s="71">
        <v>2.7000000000000001E-3</v>
      </c>
      <c r="I21" s="67">
        <v>2</v>
      </c>
      <c r="J21" s="71">
        <v>1.2E-2</v>
      </c>
      <c r="K21" s="1">
        <f t="shared" si="2"/>
        <v>3</v>
      </c>
      <c r="L21" s="77">
        <f t="shared" si="1"/>
        <v>5.5248618784530384E-3</v>
      </c>
    </row>
    <row r="22" spans="1:12" x14ac:dyDescent="0.25">
      <c r="A22" s="48" t="s">
        <v>198</v>
      </c>
      <c r="B22" s="67">
        <v>0</v>
      </c>
      <c r="C22" s="67">
        <v>0</v>
      </c>
      <c r="D22" s="67">
        <v>0</v>
      </c>
      <c r="E22" s="67">
        <v>0</v>
      </c>
      <c r="F22" s="69">
        <v>0</v>
      </c>
      <c r="G22" s="68">
        <f t="shared" si="0"/>
        <v>0</v>
      </c>
      <c r="H22" s="71">
        <v>0</v>
      </c>
      <c r="I22" s="67">
        <v>2</v>
      </c>
      <c r="J22" s="71">
        <v>1.2E-2</v>
      </c>
      <c r="K22" s="1">
        <f t="shared" si="2"/>
        <v>2</v>
      </c>
      <c r="L22" s="77">
        <f t="shared" si="1"/>
        <v>3.6832412523020259E-3</v>
      </c>
    </row>
    <row r="23" spans="1:12" ht="29.25" x14ac:dyDescent="0.25">
      <c r="A23" s="46" t="s">
        <v>200</v>
      </c>
      <c r="B23" s="67">
        <v>0</v>
      </c>
      <c r="C23" s="67">
        <v>0</v>
      </c>
      <c r="D23" s="67">
        <v>0</v>
      </c>
      <c r="E23" s="67">
        <v>0</v>
      </c>
      <c r="F23" s="69">
        <v>0</v>
      </c>
      <c r="G23" s="68">
        <f t="shared" si="0"/>
        <v>0</v>
      </c>
      <c r="H23" s="71">
        <v>0</v>
      </c>
      <c r="I23" s="67">
        <v>1</v>
      </c>
      <c r="J23" s="71">
        <v>6.0000000000000001E-3</v>
      </c>
      <c r="K23" s="1">
        <f t="shared" si="2"/>
        <v>1</v>
      </c>
      <c r="L23" s="77">
        <f t="shared" si="1"/>
        <v>1.841620626151013E-3</v>
      </c>
    </row>
    <row r="24" spans="1:12" x14ac:dyDescent="0.25">
      <c r="A24" s="5" t="s">
        <v>188</v>
      </c>
      <c r="B24" s="67">
        <v>1</v>
      </c>
      <c r="C24" s="67">
        <v>0</v>
      </c>
      <c r="D24" s="67">
        <v>0</v>
      </c>
      <c r="E24" s="67">
        <v>0</v>
      </c>
      <c r="F24" s="69">
        <v>0</v>
      </c>
      <c r="G24" s="68">
        <f t="shared" si="0"/>
        <v>1</v>
      </c>
      <c r="H24" s="71">
        <v>2.7000000000000001E-3</v>
      </c>
      <c r="I24" s="67">
        <v>5</v>
      </c>
      <c r="J24" s="71">
        <v>3.0099999999999998E-2</v>
      </c>
      <c r="K24" s="1">
        <f t="shared" si="2"/>
        <v>6</v>
      </c>
      <c r="L24" s="77">
        <f t="shared" si="1"/>
        <v>1.1049723756906077E-2</v>
      </c>
    </row>
    <row r="25" spans="1:12" x14ac:dyDescent="0.25">
      <c r="A25" s="5" t="s">
        <v>159</v>
      </c>
      <c r="B25" s="67">
        <v>0</v>
      </c>
      <c r="C25" s="67">
        <v>0</v>
      </c>
      <c r="D25" s="67">
        <v>0</v>
      </c>
      <c r="E25" s="67">
        <v>0</v>
      </c>
      <c r="F25" s="69">
        <v>0</v>
      </c>
      <c r="G25" s="68">
        <f t="shared" si="0"/>
        <v>0</v>
      </c>
      <c r="H25" s="71">
        <v>0</v>
      </c>
      <c r="I25" s="67">
        <v>4</v>
      </c>
      <c r="J25" s="71">
        <v>2.41E-2</v>
      </c>
      <c r="K25" s="1">
        <f t="shared" si="2"/>
        <v>4</v>
      </c>
      <c r="L25" s="77">
        <f t="shared" si="1"/>
        <v>7.3664825046040518E-3</v>
      </c>
    </row>
    <row r="26" spans="1:12" x14ac:dyDescent="0.25">
      <c r="A26" s="5" t="s">
        <v>163</v>
      </c>
      <c r="B26" s="67">
        <v>0</v>
      </c>
      <c r="C26" s="67">
        <v>1</v>
      </c>
      <c r="D26" s="67">
        <v>0</v>
      </c>
      <c r="E26" s="67">
        <v>0</v>
      </c>
      <c r="F26" s="69">
        <v>0</v>
      </c>
      <c r="G26" s="68">
        <f t="shared" si="0"/>
        <v>1</v>
      </c>
      <c r="H26" s="71">
        <v>2.7000000000000001E-3</v>
      </c>
      <c r="I26" s="67">
        <v>2</v>
      </c>
      <c r="J26" s="71">
        <v>1.2E-2</v>
      </c>
      <c r="K26" s="1">
        <f t="shared" si="2"/>
        <v>3</v>
      </c>
      <c r="L26" s="77">
        <f t="shared" si="1"/>
        <v>5.5248618784530384E-3</v>
      </c>
    </row>
    <row r="27" spans="1:12" x14ac:dyDescent="0.25">
      <c r="A27" s="48" t="s">
        <v>206</v>
      </c>
      <c r="B27" s="67">
        <v>0</v>
      </c>
      <c r="C27" s="67">
        <v>1</v>
      </c>
      <c r="D27" s="67">
        <v>0</v>
      </c>
      <c r="E27" s="67">
        <v>3</v>
      </c>
      <c r="F27" s="69">
        <v>1</v>
      </c>
      <c r="G27" s="68">
        <f t="shared" si="0"/>
        <v>5</v>
      </c>
      <c r="H27" s="71">
        <v>1.3299999999999999E-2</v>
      </c>
      <c r="I27" s="67">
        <v>0</v>
      </c>
      <c r="J27" s="71">
        <v>0</v>
      </c>
      <c r="K27" s="1">
        <f t="shared" si="2"/>
        <v>5</v>
      </c>
      <c r="L27" s="77">
        <f t="shared" si="1"/>
        <v>9.2081031307550652E-3</v>
      </c>
    </row>
    <row r="28" spans="1:12" x14ac:dyDescent="0.25">
      <c r="A28" s="48" t="s">
        <v>208</v>
      </c>
      <c r="B28" s="67">
        <v>0</v>
      </c>
      <c r="C28" s="67">
        <v>0</v>
      </c>
      <c r="D28" s="67">
        <v>0</v>
      </c>
      <c r="E28" s="67">
        <v>5</v>
      </c>
      <c r="F28" s="69">
        <v>2</v>
      </c>
      <c r="G28" s="68">
        <f t="shared" si="0"/>
        <v>7</v>
      </c>
      <c r="H28" s="71">
        <v>1.8599999999999998E-2</v>
      </c>
      <c r="I28" s="67">
        <v>0</v>
      </c>
      <c r="J28" s="71">
        <v>0</v>
      </c>
      <c r="K28" s="1">
        <f t="shared" si="2"/>
        <v>7</v>
      </c>
      <c r="L28" s="77">
        <f t="shared" si="1"/>
        <v>1.289134438305709E-2</v>
      </c>
    </row>
    <row r="29" spans="1:12" x14ac:dyDescent="0.25">
      <c r="A29" s="46" t="s">
        <v>210</v>
      </c>
      <c r="B29" s="67">
        <v>2</v>
      </c>
      <c r="C29" s="67">
        <v>3</v>
      </c>
      <c r="D29" s="67">
        <v>1</v>
      </c>
      <c r="E29" s="67">
        <v>1</v>
      </c>
      <c r="F29" s="69">
        <v>6</v>
      </c>
      <c r="G29" s="68">
        <f t="shared" si="0"/>
        <v>13</v>
      </c>
      <c r="H29" s="71">
        <v>3.4500000000000003E-2</v>
      </c>
      <c r="I29" s="67">
        <v>1</v>
      </c>
      <c r="J29" s="71">
        <v>6.0000000000000001E-3</v>
      </c>
      <c r="K29" s="1">
        <f t="shared" si="2"/>
        <v>14</v>
      </c>
      <c r="L29" s="77">
        <f t="shared" si="1"/>
        <v>2.5782688766114181E-2</v>
      </c>
    </row>
    <row r="30" spans="1:12" x14ac:dyDescent="0.25">
      <c r="A30" s="66" t="s">
        <v>212</v>
      </c>
      <c r="B30" s="67">
        <v>1</v>
      </c>
      <c r="C30" s="67">
        <v>0</v>
      </c>
      <c r="D30" s="67">
        <v>1</v>
      </c>
      <c r="E30" s="67">
        <v>0</v>
      </c>
      <c r="F30" s="69">
        <v>0</v>
      </c>
      <c r="G30" s="68">
        <f t="shared" si="0"/>
        <v>2</v>
      </c>
      <c r="H30" s="71">
        <v>5.3E-3</v>
      </c>
      <c r="I30" s="67">
        <v>3</v>
      </c>
      <c r="J30" s="71">
        <v>1.8100000000000002E-2</v>
      </c>
      <c r="K30" s="1">
        <f t="shared" si="2"/>
        <v>5</v>
      </c>
      <c r="L30" s="77">
        <f t="shared" si="1"/>
        <v>9.2081031307550652E-3</v>
      </c>
    </row>
    <row r="31" spans="1:12" x14ac:dyDescent="0.25">
      <c r="A31" s="66" t="s">
        <v>205</v>
      </c>
      <c r="B31" s="67">
        <v>2</v>
      </c>
      <c r="C31" s="67">
        <v>1</v>
      </c>
      <c r="D31" s="67">
        <v>1</v>
      </c>
      <c r="E31" s="67">
        <v>0</v>
      </c>
      <c r="F31" s="69">
        <v>0</v>
      </c>
      <c r="G31" s="68">
        <f t="shared" si="0"/>
        <v>4</v>
      </c>
      <c r="H31" s="71">
        <v>1.06E-2</v>
      </c>
      <c r="I31" s="67">
        <v>2</v>
      </c>
      <c r="J31" s="71">
        <v>1.2E-2</v>
      </c>
      <c r="K31" s="1">
        <f t="shared" si="2"/>
        <v>6</v>
      </c>
      <c r="L31" s="77">
        <f t="shared" si="1"/>
        <v>1.1049723756906077E-2</v>
      </c>
    </row>
    <row r="32" spans="1:12" x14ac:dyDescent="0.25">
      <c r="A32" s="48" t="s">
        <v>215</v>
      </c>
      <c r="B32" s="67">
        <v>3</v>
      </c>
      <c r="C32" s="67">
        <v>5</v>
      </c>
      <c r="D32" s="67">
        <v>7</v>
      </c>
      <c r="E32" s="67">
        <v>5</v>
      </c>
      <c r="F32" s="69">
        <v>10</v>
      </c>
      <c r="G32" s="68">
        <f t="shared" si="0"/>
        <v>30</v>
      </c>
      <c r="H32" s="71">
        <v>7.9600000000000004E-2</v>
      </c>
      <c r="I32" s="67">
        <v>0</v>
      </c>
      <c r="J32" s="71">
        <v>0</v>
      </c>
      <c r="K32" s="1">
        <f t="shared" si="2"/>
        <v>30</v>
      </c>
      <c r="L32" s="77">
        <f t="shared" si="1"/>
        <v>5.5248618784530384E-2</v>
      </c>
    </row>
    <row r="33" spans="1:12" x14ac:dyDescent="0.25">
      <c r="A33" s="46" t="s">
        <v>217</v>
      </c>
      <c r="B33" s="67">
        <v>3</v>
      </c>
      <c r="C33" s="67">
        <v>2</v>
      </c>
      <c r="D33" s="67">
        <v>1</v>
      </c>
      <c r="E33" s="67">
        <v>7</v>
      </c>
      <c r="F33" s="69">
        <v>3</v>
      </c>
      <c r="G33" s="68">
        <f t="shared" si="0"/>
        <v>16</v>
      </c>
      <c r="H33" s="71">
        <v>4.24E-2</v>
      </c>
      <c r="I33" s="67">
        <v>2</v>
      </c>
      <c r="J33" s="71">
        <v>1.2E-2</v>
      </c>
      <c r="K33" s="1">
        <f t="shared" si="2"/>
        <v>18</v>
      </c>
      <c r="L33" s="77">
        <f t="shared" si="1"/>
        <v>3.3149171270718231E-2</v>
      </c>
    </row>
    <row r="34" spans="1:12" x14ac:dyDescent="0.25">
      <c r="A34" s="48" t="s">
        <v>219</v>
      </c>
      <c r="B34" s="67">
        <v>2</v>
      </c>
      <c r="C34" s="67">
        <v>6</v>
      </c>
      <c r="D34" s="67">
        <v>6</v>
      </c>
      <c r="E34" s="67">
        <v>1</v>
      </c>
      <c r="F34" s="69">
        <v>7</v>
      </c>
      <c r="G34" s="68">
        <f t="shared" si="0"/>
        <v>22</v>
      </c>
      <c r="H34" s="71">
        <v>5.8400000000000001E-2</v>
      </c>
      <c r="I34" s="67">
        <v>0</v>
      </c>
      <c r="J34" s="71">
        <v>0</v>
      </c>
      <c r="K34" s="1">
        <f t="shared" si="2"/>
        <v>22</v>
      </c>
      <c r="L34" s="77">
        <f t="shared" si="1"/>
        <v>4.0515653775322284E-2</v>
      </c>
    </row>
    <row r="35" spans="1:12" x14ac:dyDescent="0.25">
      <c r="A35" s="66" t="s">
        <v>221</v>
      </c>
      <c r="B35" s="67">
        <v>14</v>
      </c>
      <c r="C35" s="67">
        <v>11</v>
      </c>
      <c r="D35" s="67">
        <v>7</v>
      </c>
      <c r="E35" s="67">
        <v>13</v>
      </c>
      <c r="F35" s="69">
        <v>18</v>
      </c>
      <c r="G35" s="68">
        <f t="shared" si="0"/>
        <v>63</v>
      </c>
      <c r="H35" s="71">
        <v>0.1671</v>
      </c>
      <c r="I35" s="67">
        <v>2</v>
      </c>
      <c r="J35" s="71">
        <v>1.2E-2</v>
      </c>
      <c r="K35" s="1">
        <f t="shared" si="2"/>
        <v>65</v>
      </c>
      <c r="L35" s="77">
        <f t="shared" si="1"/>
        <v>0.11970534069981584</v>
      </c>
    </row>
    <row r="36" spans="1:12" x14ac:dyDescent="0.25">
      <c r="A36" s="5" t="s">
        <v>223</v>
      </c>
      <c r="B36" s="67">
        <v>1</v>
      </c>
      <c r="C36" s="67">
        <v>1</v>
      </c>
      <c r="D36" s="67">
        <v>0</v>
      </c>
      <c r="E36" s="67">
        <v>0</v>
      </c>
      <c r="F36" s="69">
        <v>0</v>
      </c>
      <c r="G36" s="68">
        <f t="shared" si="0"/>
        <v>2</v>
      </c>
      <c r="H36" s="71">
        <v>5.3E-3</v>
      </c>
      <c r="I36" s="67">
        <v>2</v>
      </c>
      <c r="J36" s="71">
        <v>1.2E-2</v>
      </c>
      <c r="K36" s="1">
        <f t="shared" si="2"/>
        <v>4</v>
      </c>
      <c r="L36" s="77">
        <f t="shared" si="1"/>
        <v>7.3664825046040518E-3</v>
      </c>
    </row>
    <row r="37" spans="1:12" x14ac:dyDescent="0.25">
      <c r="A37" s="66" t="s">
        <v>225</v>
      </c>
      <c r="B37" s="67">
        <v>5</v>
      </c>
      <c r="C37" s="67">
        <v>3</v>
      </c>
      <c r="D37" s="67">
        <v>1</v>
      </c>
      <c r="E37" s="67">
        <v>0</v>
      </c>
      <c r="F37" s="69">
        <v>2</v>
      </c>
      <c r="G37" s="68">
        <f t="shared" si="0"/>
        <v>11</v>
      </c>
      <c r="H37" s="71">
        <v>2.92E-2</v>
      </c>
      <c r="I37" s="67">
        <v>1</v>
      </c>
      <c r="J37" s="71">
        <v>6.0000000000000001E-3</v>
      </c>
      <c r="K37" s="1">
        <f t="shared" si="2"/>
        <v>12</v>
      </c>
      <c r="L37" s="77">
        <f t="shared" si="1"/>
        <v>2.2099447513812154E-2</v>
      </c>
    </row>
    <row r="38" spans="1:12" x14ac:dyDescent="0.25">
      <c r="A38" s="66" t="s">
        <v>227</v>
      </c>
      <c r="B38" s="67">
        <v>0</v>
      </c>
      <c r="C38" s="67">
        <v>0</v>
      </c>
      <c r="D38" s="67">
        <v>0</v>
      </c>
      <c r="E38" s="67">
        <v>3</v>
      </c>
      <c r="F38" s="69">
        <v>2</v>
      </c>
      <c r="G38" s="68">
        <f t="shared" si="0"/>
        <v>5</v>
      </c>
      <c r="H38" s="71">
        <v>1.3299999999999999E-2</v>
      </c>
      <c r="I38" s="67">
        <v>0</v>
      </c>
      <c r="J38" s="71">
        <v>0</v>
      </c>
      <c r="K38" s="1">
        <f t="shared" si="2"/>
        <v>5</v>
      </c>
      <c r="L38" s="77">
        <f t="shared" si="1"/>
        <v>9.2081031307550652E-3</v>
      </c>
    </row>
    <row r="39" spans="1:12" x14ac:dyDescent="0.25">
      <c r="A39" s="48" t="s">
        <v>229</v>
      </c>
      <c r="B39" s="67">
        <v>0</v>
      </c>
      <c r="C39" s="67">
        <v>0</v>
      </c>
      <c r="D39" s="67">
        <v>0</v>
      </c>
      <c r="E39" s="67">
        <v>1</v>
      </c>
      <c r="F39" s="69">
        <v>1</v>
      </c>
      <c r="G39" s="68">
        <f t="shared" si="0"/>
        <v>2</v>
      </c>
      <c r="H39" s="71">
        <v>5.3E-3</v>
      </c>
      <c r="I39" s="67">
        <v>2</v>
      </c>
      <c r="J39" s="71">
        <v>1.2E-2</v>
      </c>
      <c r="K39" s="1">
        <f t="shared" si="2"/>
        <v>4</v>
      </c>
      <c r="L39" s="77">
        <f t="shared" si="1"/>
        <v>7.3664825046040518E-3</v>
      </c>
    </row>
    <row r="40" spans="1:12" x14ac:dyDescent="0.25">
      <c r="A40" s="46" t="s">
        <v>231</v>
      </c>
      <c r="B40" s="67">
        <v>0</v>
      </c>
      <c r="C40" s="67">
        <v>0</v>
      </c>
      <c r="D40" s="67">
        <v>0</v>
      </c>
      <c r="E40" s="67">
        <v>1</v>
      </c>
      <c r="F40" s="69">
        <v>2</v>
      </c>
      <c r="G40" s="68">
        <f t="shared" si="0"/>
        <v>3</v>
      </c>
      <c r="H40" s="71">
        <v>8.0000000000000002E-3</v>
      </c>
      <c r="I40" s="67">
        <v>5</v>
      </c>
      <c r="J40" s="71">
        <v>3.0099999999999998E-2</v>
      </c>
      <c r="K40" s="1">
        <f t="shared" si="2"/>
        <v>8</v>
      </c>
      <c r="L40" s="77">
        <f t="shared" si="1"/>
        <v>1.4732965009208104E-2</v>
      </c>
    </row>
    <row r="41" spans="1:12" ht="29.25" x14ac:dyDescent="0.25">
      <c r="A41" s="5" t="s">
        <v>146</v>
      </c>
      <c r="B41" s="67">
        <v>0</v>
      </c>
      <c r="C41" s="67">
        <v>0</v>
      </c>
      <c r="D41" s="67">
        <v>0</v>
      </c>
      <c r="E41" s="67">
        <v>0</v>
      </c>
      <c r="F41" s="69">
        <v>0</v>
      </c>
      <c r="G41" s="68">
        <f t="shared" si="0"/>
        <v>0</v>
      </c>
      <c r="H41" s="71">
        <v>0</v>
      </c>
      <c r="I41" s="67">
        <v>9</v>
      </c>
      <c r="J41" s="71">
        <v>5.4199999999999998E-2</v>
      </c>
      <c r="K41" s="1">
        <f t="shared" si="2"/>
        <v>9</v>
      </c>
      <c r="L41" s="77">
        <f t="shared" si="1"/>
        <v>1.6574585635359115E-2</v>
      </c>
    </row>
    <row r="42" spans="1:12" x14ac:dyDescent="0.25">
      <c r="A42" s="66" t="s">
        <v>195</v>
      </c>
      <c r="B42" s="67">
        <v>0</v>
      </c>
      <c r="C42" s="67">
        <v>0</v>
      </c>
      <c r="D42" s="67">
        <v>0</v>
      </c>
      <c r="E42" s="67">
        <v>0</v>
      </c>
      <c r="F42" s="69">
        <v>0</v>
      </c>
      <c r="G42" s="68">
        <f t="shared" si="0"/>
        <v>0</v>
      </c>
      <c r="H42" s="71">
        <v>0</v>
      </c>
      <c r="I42" s="67">
        <v>5</v>
      </c>
      <c r="J42" s="71">
        <v>3.0099999999999998E-2</v>
      </c>
      <c r="K42" s="1">
        <f t="shared" si="2"/>
        <v>5</v>
      </c>
      <c r="L42" s="77">
        <f t="shared" si="1"/>
        <v>9.2081031307550652E-3</v>
      </c>
    </row>
    <row r="43" spans="1:12" x14ac:dyDescent="0.25">
      <c r="A43" s="48" t="s">
        <v>235</v>
      </c>
      <c r="B43" s="67">
        <v>0</v>
      </c>
      <c r="C43" s="67">
        <v>0</v>
      </c>
      <c r="D43" s="67">
        <v>1</v>
      </c>
      <c r="E43" s="67">
        <v>0</v>
      </c>
      <c r="F43" s="69">
        <v>1</v>
      </c>
      <c r="G43" s="68">
        <f t="shared" si="0"/>
        <v>2</v>
      </c>
      <c r="H43" s="71">
        <v>5.3E-3</v>
      </c>
      <c r="I43" s="67">
        <v>1</v>
      </c>
      <c r="J43" s="71">
        <v>6.0000000000000001E-3</v>
      </c>
      <c r="K43" s="1">
        <f t="shared" si="2"/>
        <v>3</v>
      </c>
      <c r="L43" s="77">
        <f t="shared" si="1"/>
        <v>5.5248618784530384E-3</v>
      </c>
    </row>
    <row r="44" spans="1:12" x14ac:dyDescent="0.25">
      <c r="A44" s="46" t="s">
        <v>237</v>
      </c>
      <c r="B44" s="67">
        <v>0</v>
      </c>
      <c r="C44" s="67">
        <v>0</v>
      </c>
      <c r="D44" s="67">
        <v>0</v>
      </c>
      <c r="E44" s="67">
        <v>2</v>
      </c>
      <c r="F44" s="69">
        <v>1</v>
      </c>
      <c r="G44" s="68">
        <f t="shared" si="0"/>
        <v>3</v>
      </c>
      <c r="H44" s="71">
        <v>8.0000000000000002E-3</v>
      </c>
      <c r="I44" s="67">
        <v>4</v>
      </c>
      <c r="J44" s="71">
        <v>2.41E-2</v>
      </c>
      <c r="K44" s="1">
        <f t="shared" si="2"/>
        <v>7</v>
      </c>
      <c r="L44" s="77">
        <f t="shared" si="1"/>
        <v>1.289134438305709E-2</v>
      </c>
    </row>
    <row r="45" spans="1:12" ht="29.25" x14ac:dyDescent="0.25">
      <c r="A45" s="46" t="s">
        <v>128</v>
      </c>
      <c r="B45" s="67">
        <v>12</v>
      </c>
      <c r="C45" s="67">
        <v>10</v>
      </c>
      <c r="D45" s="67">
        <v>10</v>
      </c>
      <c r="E45" s="67">
        <v>2</v>
      </c>
      <c r="F45" s="69">
        <v>3</v>
      </c>
      <c r="G45" s="68">
        <f t="shared" si="0"/>
        <v>37</v>
      </c>
      <c r="H45" s="71">
        <v>9.8100000000000007E-2</v>
      </c>
      <c r="I45" s="67">
        <v>30</v>
      </c>
      <c r="J45" s="71">
        <v>0.1807</v>
      </c>
      <c r="K45" s="1">
        <f t="shared" si="2"/>
        <v>67</v>
      </c>
      <c r="L45" s="77">
        <f>K45/$K$55</f>
        <v>0.12338858195211787</v>
      </c>
    </row>
    <row r="46" spans="1:12" x14ac:dyDescent="0.25">
      <c r="A46" s="48" t="s">
        <v>240</v>
      </c>
      <c r="B46" s="67">
        <v>2</v>
      </c>
      <c r="C46" s="67">
        <v>3</v>
      </c>
      <c r="D46" s="67">
        <v>2</v>
      </c>
      <c r="E46" s="67">
        <v>1</v>
      </c>
      <c r="F46" s="69">
        <v>2</v>
      </c>
      <c r="G46" s="68">
        <f t="shared" si="0"/>
        <v>10</v>
      </c>
      <c r="H46" s="71">
        <v>2.6499999999999999E-2</v>
      </c>
      <c r="I46" s="67">
        <v>0</v>
      </c>
      <c r="J46" s="71">
        <v>0</v>
      </c>
      <c r="K46" s="1">
        <f t="shared" si="2"/>
        <v>10</v>
      </c>
      <c r="L46" s="77">
        <f t="shared" si="1"/>
        <v>1.841620626151013E-2</v>
      </c>
    </row>
    <row r="47" spans="1:12" x14ac:dyDescent="0.25">
      <c r="A47" s="5" t="s">
        <v>167</v>
      </c>
      <c r="B47" s="67">
        <v>1</v>
      </c>
      <c r="C47" s="67">
        <v>0</v>
      </c>
      <c r="D47" s="67">
        <v>1</v>
      </c>
      <c r="E47" s="67">
        <v>2</v>
      </c>
      <c r="F47" s="69">
        <v>0</v>
      </c>
      <c r="G47" s="68">
        <f t="shared" si="0"/>
        <v>4</v>
      </c>
      <c r="H47" s="71">
        <v>1.06E-2</v>
      </c>
      <c r="I47" s="67">
        <v>1</v>
      </c>
      <c r="J47" s="71">
        <v>6.0000000000000001E-3</v>
      </c>
      <c r="K47" s="1">
        <f t="shared" si="2"/>
        <v>5</v>
      </c>
      <c r="L47" s="77">
        <f t="shared" si="1"/>
        <v>9.2081031307550652E-3</v>
      </c>
    </row>
    <row r="48" spans="1:12" x14ac:dyDescent="0.25">
      <c r="A48" s="5" t="s">
        <v>150</v>
      </c>
      <c r="B48" s="67">
        <v>2</v>
      </c>
      <c r="C48" s="67">
        <v>0</v>
      </c>
      <c r="D48" s="67">
        <v>0</v>
      </c>
      <c r="E48" s="67">
        <v>5</v>
      </c>
      <c r="F48" s="69">
        <v>2</v>
      </c>
      <c r="G48" s="68">
        <f t="shared" si="0"/>
        <v>9</v>
      </c>
      <c r="H48" s="71">
        <v>2.3900000000000001E-2</v>
      </c>
      <c r="I48" s="67">
        <v>4</v>
      </c>
      <c r="J48" s="71">
        <v>2.41E-2</v>
      </c>
      <c r="K48" s="1">
        <f t="shared" si="2"/>
        <v>13</v>
      </c>
      <c r="L48" s="77">
        <f t="shared" si="1"/>
        <v>2.3941068139963169E-2</v>
      </c>
    </row>
    <row r="49" spans="1:12" x14ac:dyDescent="0.25">
      <c r="A49" s="48" t="s">
        <v>244</v>
      </c>
      <c r="B49" s="67">
        <v>2</v>
      </c>
      <c r="C49" s="67">
        <v>1</v>
      </c>
      <c r="D49" s="67">
        <v>2</v>
      </c>
      <c r="E49" s="67">
        <v>2</v>
      </c>
      <c r="F49" s="69">
        <v>3</v>
      </c>
      <c r="G49" s="68">
        <f t="shared" si="0"/>
        <v>10</v>
      </c>
      <c r="H49" s="71">
        <v>2.6499999999999999E-2</v>
      </c>
      <c r="I49" s="67">
        <v>0</v>
      </c>
      <c r="J49" s="71">
        <v>0</v>
      </c>
      <c r="K49" s="1">
        <f t="shared" si="2"/>
        <v>10</v>
      </c>
      <c r="L49" s="77">
        <f t="shared" si="1"/>
        <v>1.841620626151013E-2</v>
      </c>
    </row>
    <row r="50" spans="1:12" x14ac:dyDescent="0.25">
      <c r="A50" s="46" t="s">
        <v>246</v>
      </c>
      <c r="B50" s="67">
        <v>0</v>
      </c>
      <c r="C50" s="67">
        <v>0</v>
      </c>
      <c r="D50" s="67">
        <v>0</v>
      </c>
      <c r="E50" s="67">
        <v>1</v>
      </c>
      <c r="F50" s="69">
        <v>0</v>
      </c>
      <c r="G50" s="68">
        <f t="shared" si="0"/>
        <v>1</v>
      </c>
      <c r="H50" s="71">
        <v>2.7000000000000001E-3</v>
      </c>
      <c r="I50" s="67">
        <v>2</v>
      </c>
      <c r="J50" s="71">
        <v>1.2E-2</v>
      </c>
      <c r="K50" s="1">
        <f t="shared" si="2"/>
        <v>3</v>
      </c>
      <c r="L50" s="77">
        <f t="shared" si="1"/>
        <v>5.5248618784530384E-3</v>
      </c>
    </row>
    <row r="51" spans="1:12" x14ac:dyDescent="0.25">
      <c r="A51" s="5" t="s">
        <v>181</v>
      </c>
      <c r="B51" s="67">
        <v>1</v>
      </c>
      <c r="C51" s="67">
        <v>0</v>
      </c>
      <c r="D51" s="67">
        <v>0</v>
      </c>
      <c r="E51" s="67">
        <v>1</v>
      </c>
      <c r="F51" s="69">
        <v>0</v>
      </c>
      <c r="G51" s="68">
        <f t="shared" si="0"/>
        <v>2</v>
      </c>
      <c r="H51" s="71">
        <v>5.3E-3</v>
      </c>
      <c r="I51" s="67">
        <v>3</v>
      </c>
      <c r="J51" s="71">
        <v>1.8100000000000002E-2</v>
      </c>
      <c r="K51" s="1">
        <f t="shared" si="2"/>
        <v>5</v>
      </c>
      <c r="L51" s="77">
        <f t="shared" si="1"/>
        <v>9.2081031307550652E-3</v>
      </c>
    </row>
    <row r="52" spans="1:12" ht="29.25" x14ac:dyDescent="0.25">
      <c r="A52" s="5" t="s">
        <v>173</v>
      </c>
      <c r="B52" s="67">
        <v>0</v>
      </c>
      <c r="C52" s="67">
        <v>0</v>
      </c>
      <c r="D52" s="67">
        <v>0</v>
      </c>
      <c r="E52" s="67">
        <v>0</v>
      </c>
      <c r="F52" s="69">
        <v>0</v>
      </c>
      <c r="G52" s="68">
        <f t="shared" si="0"/>
        <v>0</v>
      </c>
      <c r="H52" s="71">
        <v>0</v>
      </c>
      <c r="I52" s="67">
        <v>2</v>
      </c>
      <c r="J52" s="71">
        <v>1.2E-2</v>
      </c>
      <c r="K52" s="1">
        <f t="shared" si="2"/>
        <v>2</v>
      </c>
      <c r="L52" s="77">
        <f t="shared" si="1"/>
        <v>3.6832412523020259E-3</v>
      </c>
    </row>
    <row r="53" spans="1:12" x14ac:dyDescent="0.25">
      <c r="A53" s="48" t="s">
        <v>250</v>
      </c>
      <c r="B53" s="67">
        <v>1</v>
      </c>
      <c r="C53" s="67">
        <v>1</v>
      </c>
      <c r="D53" s="67">
        <v>1</v>
      </c>
      <c r="E53" s="67">
        <v>2</v>
      </c>
      <c r="F53" s="69">
        <v>2</v>
      </c>
      <c r="G53" s="68">
        <f t="shared" si="0"/>
        <v>7</v>
      </c>
      <c r="H53" s="71">
        <v>1.8599999999999998E-2</v>
      </c>
      <c r="I53" s="67">
        <v>0</v>
      </c>
      <c r="J53" s="71">
        <v>0</v>
      </c>
      <c r="K53" s="1">
        <f t="shared" si="2"/>
        <v>7</v>
      </c>
      <c r="L53" s="77">
        <f t="shared" si="1"/>
        <v>1.289134438305709E-2</v>
      </c>
    </row>
    <row r="54" spans="1:12" x14ac:dyDescent="0.25">
      <c r="A54" s="72" t="s">
        <v>252</v>
      </c>
      <c r="B54" s="73">
        <v>2</v>
      </c>
      <c r="C54" s="73">
        <v>1</v>
      </c>
      <c r="D54" s="73">
        <v>0</v>
      </c>
      <c r="E54" s="73">
        <v>5</v>
      </c>
      <c r="F54" s="74">
        <v>4</v>
      </c>
      <c r="G54" s="75">
        <f t="shared" si="0"/>
        <v>12</v>
      </c>
      <c r="H54" s="76">
        <v>3.1800000000000002E-2</v>
      </c>
      <c r="I54" s="73">
        <v>0</v>
      </c>
      <c r="J54" s="76">
        <v>0</v>
      </c>
      <c r="K54" s="8">
        <f t="shared" si="2"/>
        <v>12</v>
      </c>
      <c r="L54" s="77">
        <f t="shared" si="1"/>
        <v>2.2099447513812154E-2</v>
      </c>
    </row>
    <row r="55" spans="1:12" x14ac:dyDescent="0.25">
      <c r="A55" s="70" t="s">
        <v>600</v>
      </c>
      <c r="B55" s="68">
        <f t="shared" ref="B55:G55" si="3">SUM(B3:B54)</f>
        <v>70</v>
      </c>
      <c r="C55" s="68">
        <f t="shared" si="3"/>
        <v>65</v>
      </c>
      <c r="D55" s="68">
        <f t="shared" si="3"/>
        <v>56</v>
      </c>
      <c r="E55" s="68">
        <f t="shared" si="3"/>
        <v>86</v>
      </c>
      <c r="F55" s="68">
        <f t="shared" si="3"/>
        <v>100</v>
      </c>
      <c r="G55" s="68">
        <f t="shared" si="3"/>
        <v>377</v>
      </c>
      <c r="H55" s="1"/>
      <c r="I55" s="1">
        <f>SUM(I3:I54)</f>
        <v>166</v>
      </c>
      <c r="J55" s="1"/>
      <c r="K55" s="1">
        <f>SUM(K3:K54)</f>
        <v>543</v>
      </c>
      <c r="L55" s="77"/>
    </row>
  </sheetData>
  <sortState xmlns:xlrd2="http://schemas.microsoft.com/office/spreadsheetml/2017/richdata2" ref="A4:A54">
    <sortCondition ref="A54"/>
  </sortState>
  <mergeCells count="6">
    <mergeCell ref="K2:L2"/>
    <mergeCell ref="K1:L1"/>
    <mergeCell ref="G2:H2"/>
    <mergeCell ref="B1:H1"/>
    <mergeCell ref="I2:J2"/>
    <mergeCell ref="I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AAF79-4B31-4EC7-B933-0EF73A545209}">
  <dimension ref="A1:H33"/>
  <sheetViews>
    <sheetView workbookViewId="0">
      <selection activeCell="C37" sqref="C37"/>
    </sheetView>
  </sheetViews>
  <sheetFormatPr defaultRowHeight="15" x14ac:dyDescent="0.25"/>
  <cols>
    <col min="2" max="2" width="24" customWidth="1"/>
    <col min="3" max="3" width="27.7109375" customWidth="1"/>
    <col min="4" max="5" width="26.85546875" customWidth="1"/>
    <col min="6" max="6" width="29" customWidth="1"/>
    <col min="7" max="7" width="26.7109375" customWidth="1"/>
    <col min="8" max="8" width="29.5703125" customWidth="1"/>
  </cols>
  <sheetData>
    <row r="1" spans="1:8" ht="75" x14ac:dyDescent="0.25">
      <c r="A1" s="11" t="s">
        <v>601</v>
      </c>
      <c r="B1" s="12" t="s">
        <v>602</v>
      </c>
      <c r="C1" s="12" t="s">
        <v>603</v>
      </c>
      <c r="D1" s="12" t="s">
        <v>604</v>
      </c>
      <c r="E1" s="12" t="s">
        <v>605</v>
      </c>
      <c r="F1" s="12" t="s">
        <v>606</v>
      </c>
      <c r="G1" s="12" t="s">
        <v>607</v>
      </c>
      <c r="H1" s="13" t="s">
        <v>608</v>
      </c>
    </row>
    <row r="2" spans="1:8" x14ac:dyDescent="0.25">
      <c r="A2" s="14">
        <v>1</v>
      </c>
      <c r="B2" s="15" t="s">
        <v>609</v>
      </c>
      <c r="C2" s="15" t="s">
        <v>609</v>
      </c>
      <c r="D2" s="15" t="s">
        <v>609</v>
      </c>
      <c r="E2" s="15" t="s">
        <v>609</v>
      </c>
      <c r="F2" s="15" t="s">
        <v>609</v>
      </c>
      <c r="G2" s="15" t="s">
        <v>609</v>
      </c>
      <c r="H2" s="16" t="s">
        <v>610</v>
      </c>
    </row>
    <row r="3" spans="1:8" x14ac:dyDescent="0.25">
      <c r="A3" s="17">
        <v>2</v>
      </c>
      <c r="B3" s="18" t="s">
        <v>611</v>
      </c>
      <c r="C3" s="18" t="s">
        <v>612</v>
      </c>
      <c r="D3" s="18" t="s">
        <v>611</v>
      </c>
      <c r="E3" s="18" t="s">
        <v>609</v>
      </c>
      <c r="F3" s="18" t="s">
        <v>609</v>
      </c>
      <c r="G3" s="18" t="s">
        <v>611</v>
      </c>
      <c r="H3" s="19"/>
    </row>
    <row r="4" spans="1:8" x14ac:dyDescent="0.25">
      <c r="A4" s="14">
        <v>3</v>
      </c>
      <c r="B4" s="15" t="s">
        <v>609</v>
      </c>
      <c r="C4" s="15" t="s">
        <v>611</v>
      </c>
      <c r="D4" s="15" t="s">
        <v>611</v>
      </c>
      <c r="E4" s="15" t="s">
        <v>611</v>
      </c>
      <c r="F4" s="15" t="s">
        <v>611</v>
      </c>
      <c r="G4" s="15" t="s">
        <v>611</v>
      </c>
      <c r="H4" s="16"/>
    </row>
    <row r="5" spans="1:8" x14ac:dyDescent="0.25">
      <c r="A5" s="17">
        <v>4</v>
      </c>
      <c r="B5" s="18" t="s">
        <v>609</v>
      </c>
      <c r="C5" s="18" t="s">
        <v>485</v>
      </c>
      <c r="D5" s="18" t="s">
        <v>611</v>
      </c>
      <c r="E5" s="18" t="s">
        <v>485</v>
      </c>
      <c r="F5" s="18" t="s">
        <v>611</v>
      </c>
      <c r="G5" s="18" t="s">
        <v>485</v>
      </c>
      <c r="H5" s="19"/>
    </row>
    <row r="6" spans="1:8" x14ac:dyDescent="0.25">
      <c r="A6" s="14">
        <v>5</v>
      </c>
      <c r="B6" s="15" t="s">
        <v>609</v>
      </c>
      <c r="C6" s="15" t="s">
        <v>611</v>
      </c>
      <c r="D6" s="15" t="s">
        <v>611</v>
      </c>
      <c r="E6" s="15" t="s">
        <v>485</v>
      </c>
      <c r="F6" s="15" t="s">
        <v>611</v>
      </c>
      <c r="G6" s="15" t="s">
        <v>609</v>
      </c>
      <c r="H6" s="16"/>
    </row>
    <row r="7" spans="1:8" x14ac:dyDescent="0.25">
      <c r="A7" s="17">
        <v>6</v>
      </c>
      <c r="B7" s="18" t="s">
        <v>611</v>
      </c>
      <c r="C7" s="18" t="s">
        <v>609</v>
      </c>
      <c r="D7" s="18" t="s">
        <v>611</v>
      </c>
      <c r="E7" s="18" t="s">
        <v>485</v>
      </c>
      <c r="F7" s="18" t="s">
        <v>485</v>
      </c>
      <c r="G7" s="18" t="s">
        <v>611</v>
      </c>
      <c r="H7" s="19"/>
    </row>
    <row r="8" spans="1:8" x14ac:dyDescent="0.25">
      <c r="A8" s="14">
        <v>7</v>
      </c>
      <c r="B8" s="15" t="s">
        <v>611</v>
      </c>
      <c r="C8" s="15" t="s">
        <v>609</v>
      </c>
      <c r="D8" s="15" t="s">
        <v>611</v>
      </c>
      <c r="E8" s="15" t="s">
        <v>485</v>
      </c>
      <c r="F8" s="15" t="s">
        <v>485</v>
      </c>
      <c r="G8" s="15" t="s">
        <v>611</v>
      </c>
      <c r="H8" s="16"/>
    </row>
    <row r="9" spans="1:8" x14ac:dyDescent="0.25">
      <c r="A9" s="17">
        <v>8</v>
      </c>
      <c r="B9" s="18" t="s">
        <v>611</v>
      </c>
      <c r="C9" s="18" t="s">
        <v>609</v>
      </c>
      <c r="D9" s="18" t="s">
        <v>611</v>
      </c>
      <c r="E9" s="18" t="s">
        <v>609</v>
      </c>
      <c r="F9" s="18" t="s">
        <v>609</v>
      </c>
      <c r="G9" s="18" t="s">
        <v>609</v>
      </c>
      <c r="H9" s="19" t="s">
        <v>610</v>
      </c>
    </row>
    <row r="10" spans="1:8" x14ac:dyDescent="0.25">
      <c r="A10" s="14">
        <v>9</v>
      </c>
      <c r="B10" s="15" t="s">
        <v>485</v>
      </c>
      <c r="C10" s="15" t="s">
        <v>485</v>
      </c>
      <c r="D10" s="15" t="s">
        <v>609</v>
      </c>
      <c r="E10" s="15" t="s">
        <v>611</v>
      </c>
      <c r="F10" s="15" t="s">
        <v>609</v>
      </c>
      <c r="G10" s="15" t="s">
        <v>485</v>
      </c>
      <c r="H10" s="16"/>
    </row>
    <row r="11" spans="1:8" x14ac:dyDescent="0.25">
      <c r="A11" s="17">
        <v>10</v>
      </c>
      <c r="B11" s="18" t="s">
        <v>611</v>
      </c>
      <c r="C11" s="18" t="s">
        <v>609</v>
      </c>
      <c r="D11" s="18" t="s">
        <v>611</v>
      </c>
      <c r="E11" s="18" t="s">
        <v>611</v>
      </c>
      <c r="F11" s="18" t="s">
        <v>609</v>
      </c>
      <c r="G11" s="18" t="s">
        <v>609</v>
      </c>
      <c r="H11" s="19"/>
    </row>
    <row r="12" spans="1:8" x14ac:dyDescent="0.25">
      <c r="A12" s="14">
        <v>11</v>
      </c>
      <c r="B12" s="15" t="s">
        <v>609</v>
      </c>
      <c r="C12" s="15" t="s">
        <v>609</v>
      </c>
      <c r="D12" s="15" t="s">
        <v>611</v>
      </c>
      <c r="E12" s="15" t="s">
        <v>612</v>
      </c>
      <c r="F12" s="15" t="s">
        <v>609</v>
      </c>
      <c r="G12" s="15" t="s">
        <v>609</v>
      </c>
      <c r="H12" s="16"/>
    </row>
    <row r="13" spans="1:8" x14ac:dyDescent="0.25">
      <c r="A13" s="17">
        <v>12</v>
      </c>
      <c r="B13" s="18" t="s">
        <v>611</v>
      </c>
      <c r="C13" s="18" t="s">
        <v>611</v>
      </c>
      <c r="D13" s="18" t="s">
        <v>611</v>
      </c>
      <c r="E13" s="18" t="s">
        <v>611</v>
      </c>
      <c r="F13" s="18" t="s">
        <v>485</v>
      </c>
      <c r="G13" s="18" t="s">
        <v>485</v>
      </c>
      <c r="H13" s="19" t="s">
        <v>127</v>
      </c>
    </row>
    <row r="14" spans="1:8" x14ac:dyDescent="0.25">
      <c r="A14" s="14">
        <v>13</v>
      </c>
      <c r="B14" s="15" t="s">
        <v>611</v>
      </c>
      <c r="C14" s="15" t="s">
        <v>485</v>
      </c>
      <c r="D14" s="15" t="s">
        <v>485</v>
      </c>
      <c r="E14" s="15" t="s">
        <v>485</v>
      </c>
      <c r="F14" s="15" t="s">
        <v>611</v>
      </c>
      <c r="G14" s="15" t="s">
        <v>611</v>
      </c>
      <c r="H14" s="16" t="s">
        <v>129</v>
      </c>
    </row>
    <row r="15" spans="1:8" x14ac:dyDescent="0.25">
      <c r="A15" s="17">
        <v>14</v>
      </c>
      <c r="B15" s="18" t="s">
        <v>485</v>
      </c>
      <c r="C15" s="18" t="s">
        <v>485</v>
      </c>
      <c r="D15" s="18" t="s">
        <v>611</v>
      </c>
      <c r="E15" s="18" t="s">
        <v>485</v>
      </c>
      <c r="F15" s="18" t="s">
        <v>485</v>
      </c>
      <c r="G15" s="18" t="s">
        <v>485</v>
      </c>
      <c r="H15" s="19"/>
    </row>
    <row r="16" spans="1:8" x14ac:dyDescent="0.25">
      <c r="A16" s="14">
        <v>15</v>
      </c>
      <c r="B16" s="15" t="s">
        <v>609</v>
      </c>
      <c r="C16" s="15" t="s">
        <v>609</v>
      </c>
      <c r="D16" s="15" t="s">
        <v>609</v>
      </c>
      <c r="E16" s="15" t="s">
        <v>611</v>
      </c>
      <c r="F16" s="15" t="s">
        <v>609</v>
      </c>
      <c r="G16" s="15" t="s">
        <v>609</v>
      </c>
      <c r="H16" s="16"/>
    </row>
    <row r="17" spans="1:8" x14ac:dyDescent="0.25">
      <c r="A17" s="17">
        <v>16</v>
      </c>
      <c r="B17" s="18" t="s">
        <v>609</v>
      </c>
      <c r="C17" s="18" t="s">
        <v>609</v>
      </c>
      <c r="D17" s="18" t="s">
        <v>609</v>
      </c>
      <c r="E17" s="18" t="s">
        <v>611</v>
      </c>
      <c r="F17" s="18" t="s">
        <v>609</v>
      </c>
      <c r="G17" s="18" t="s">
        <v>609</v>
      </c>
      <c r="H17" s="19"/>
    </row>
    <row r="18" spans="1:8" x14ac:dyDescent="0.25">
      <c r="A18" s="14">
        <v>17</v>
      </c>
      <c r="B18" s="15" t="s">
        <v>609</v>
      </c>
      <c r="C18" s="15" t="s">
        <v>611</v>
      </c>
      <c r="D18" s="15" t="s">
        <v>609</v>
      </c>
      <c r="E18" s="15" t="s">
        <v>611</v>
      </c>
      <c r="F18" s="15" t="s">
        <v>609</v>
      </c>
      <c r="G18" s="15" t="s">
        <v>609</v>
      </c>
      <c r="H18" s="16"/>
    </row>
    <row r="19" spans="1:8" x14ac:dyDescent="0.25">
      <c r="A19" s="17">
        <v>18</v>
      </c>
      <c r="B19" s="18" t="s">
        <v>485</v>
      </c>
      <c r="C19" s="18" t="s">
        <v>485</v>
      </c>
      <c r="D19" s="18" t="s">
        <v>612</v>
      </c>
      <c r="E19" s="18" t="s">
        <v>609</v>
      </c>
      <c r="F19" s="18" t="s">
        <v>611</v>
      </c>
      <c r="G19" s="18" t="s">
        <v>612</v>
      </c>
      <c r="H19" s="19"/>
    </row>
    <row r="20" spans="1:8" x14ac:dyDescent="0.25">
      <c r="A20" s="14">
        <v>19</v>
      </c>
      <c r="B20" s="15" t="s">
        <v>609</v>
      </c>
      <c r="C20" s="15" t="s">
        <v>485</v>
      </c>
      <c r="D20" s="15" t="s">
        <v>611</v>
      </c>
      <c r="E20" s="15" t="s">
        <v>611</v>
      </c>
      <c r="F20" s="15" t="s">
        <v>609</v>
      </c>
      <c r="G20" s="15" t="s">
        <v>611</v>
      </c>
      <c r="H20" s="16"/>
    </row>
    <row r="21" spans="1:8" x14ac:dyDescent="0.25">
      <c r="A21" s="17">
        <v>20</v>
      </c>
      <c r="B21" s="18" t="s">
        <v>609</v>
      </c>
      <c r="C21" s="18" t="s">
        <v>611</v>
      </c>
      <c r="D21" s="18" t="s">
        <v>609</v>
      </c>
      <c r="E21" s="18" t="s">
        <v>611</v>
      </c>
      <c r="F21" s="18" t="s">
        <v>485</v>
      </c>
      <c r="G21" s="18" t="s">
        <v>611</v>
      </c>
      <c r="H21" s="19"/>
    </row>
    <row r="22" spans="1:8" x14ac:dyDescent="0.25">
      <c r="A22" s="14">
        <v>21</v>
      </c>
      <c r="B22" s="15" t="s">
        <v>609</v>
      </c>
      <c r="C22" s="15" t="s">
        <v>609</v>
      </c>
      <c r="D22" s="15" t="s">
        <v>609</v>
      </c>
      <c r="E22" s="15" t="s">
        <v>609</v>
      </c>
      <c r="F22" s="15" t="s">
        <v>609</v>
      </c>
      <c r="G22" s="15" t="s">
        <v>609</v>
      </c>
      <c r="H22" s="16"/>
    </row>
    <row r="23" spans="1:8" x14ac:dyDescent="0.25">
      <c r="A23" s="17">
        <v>22</v>
      </c>
      <c r="B23" s="18" t="s">
        <v>609</v>
      </c>
      <c r="C23" s="18" t="s">
        <v>611</v>
      </c>
      <c r="D23" s="18" t="s">
        <v>609</v>
      </c>
      <c r="E23" s="18" t="s">
        <v>609</v>
      </c>
      <c r="F23" s="18" t="s">
        <v>609</v>
      </c>
      <c r="G23" s="18" t="s">
        <v>485</v>
      </c>
      <c r="H23" s="19"/>
    </row>
    <row r="24" spans="1:8" x14ac:dyDescent="0.25">
      <c r="A24" s="14">
        <v>23</v>
      </c>
      <c r="B24" s="15" t="s">
        <v>609</v>
      </c>
      <c r="C24" s="15" t="s">
        <v>609</v>
      </c>
      <c r="D24" s="15" t="s">
        <v>609</v>
      </c>
      <c r="E24" s="15" t="s">
        <v>485</v>
      </c>
      <c r="F24" s="15" t="s">
        <v>609</v>
      </c>
      <c r="G24" s="15" t="s">
        <v>609</v>
      </c>
      <c r="H24" s="16"/>
    </row>
    <row r="25" spans="1:8" x14ac:dyDescent="0.25">
      <c r="A25" s="17">
        <v>24</v>
      </c>
      <c r="B25" s="18" t="s">
        <v>611</v>
      </c>
      <c r="C25" s="18" t="s">
        <v>611</v>
      </c>
      <c r="D25" s="18" t="s">
        <v>611</v>
      </c>
      <c r="E25" s="18" t="s">
        <v>611</v>
      </c>
      <c r="F25" s="18" t="s">
        <v>611</v>
      </c>
      <c r="G25" s="18" t="s">
        <v>611</v>
      </c>
      <c r="H25" s="19"/>
    </row>
    <row r="26" spans="1:8" x14ac:dyDescent="0.25">
      <c r="A26" s="14">
        <v>25</v>
      </c>
      <c r="B26" s="15" t="s">
        <v>609</v>
      </c>
      <c r="C26" s="15" t="s">
        <v>609</v>
      </c>
      <c r="D26" s="15" t="s">
        <v>609</v>
      </c>
      <c r="E26" s="15" t="s">
        <v>609</v>
      </c>
      <c r="F26" s="15" t="s">
        <v>609</v>
      </c>
      <c r="G26" s="15" t="s">
        <v>609</v>
      </c>
      <c r="H26" s="16"/>
    </row>
    <row r="27" spans="1:8" x14ac:dyDescent="0.25">
      <c r="A27" s="17">
        <v>26</v>
      </c>
      <c r="B27" s="18" t="s">
        <v>609</v>
      </c>
      <c r="C27" s="18" t="s">
        <v>609</v>
      </c>
      <c r="D27" s="18" t="s">
        <v>609</v>
      </c>
      <c r="E27" s="18" t="s">
        <v>609</v>
      </c>
      <c r="F27" s="18" t="s">
        <v>609</v>
      </c>
      <c r="G27" s="18" t="s">
        <v>609</v>
      </c>
      <c r="H27" s="19"/>
    </row>
    <row r="28" spans="1:8" x14ac:dyDescent="0.25">
      <c r="A28" s="14">
        <v>27</v>
      </c>
      <c r="B28" s="15" t="s">
        <v>609</v>
      </c>
      <c r="C28" s="15" t="s">
        <v>609</v>
      </c>
      <c r="D28" s="15" t="s">
        <v>609</v>
      </c>
      <c r="E28" s="15" t="s">
        <v>609</v>
      </c>
      <c r="F28" s="15" t="s">
        <v>609</v>
      </c>
      <c r="G28" s="15" t="s">
        <v>609</v>
      </c>
      <c r="H28" s="16"/>
    </row>
    <row r="29" spans="1:8" x14ac:dyDescent="0.25">
      <c r="A29" s="17">
        <v>28</v>
      </c>
      <c r="B29" s="18" t="s">
        <v>609</v>
      </c>
      <c r="C29" s="18" t="s">
        <v>609</v>
      </c>
      <c r="D29" s="18" t="s">
        <v>609</v>
      </c>
      <c r="E29" s="18" t="s">
        <v>611</v>
      </c>
      <c r="F29" s="18" t="s">
        <v>609</v>
      </c>
      <c r="G29" s="18" t="s">
        <v>609</v>
      </c>
      <c r="H29" s="19"/>
    </row>
    <row r="30" spans="1:8" x14ac:dyDescent="0.25">
      <c r="A30" s="14">
        <v>29</v>
      </c>
      <c r="B30" s="15" t="s">
        <v>485</v>
      </c>
      <c r="C30" s="15" t="s">
        <v>611</v>
      </c>
      <c r="D30" s="15" t="s">
        <v>609</v>
      </c>
      <c r="E30" s="15" t="s">
        <v>609</v>
      </c>
      <c r="F30" s="15" t="s">
        <v>609</v>
      </c>
      <c r="G30" s="15" t="s">
        <v>485</v>
      </c>
      <c r="H30" s="16"/>
    </row>
    <row r="31" spans="1:8" ht="79.5" customHeight="1" x14ac:dyDescent="0.25">
      <c r="A31" s="17">
        <v>30</v>
      </c>
      <c r="B31" s="18" t="s">
        <v>609</v>
      </c>
      <c r="C31" s="18" t="s">
        <v>611</v>
      </c>
      <c r="D31" s="18" t="s">
        <v>609</v>
      </c>
      <c r="E31" s="18" t="s">
        <v>611</v>
      </c>
      <c r="F31" s="18" t="s">
        <v>609</v>
      </c>
      <c r="G31" s="18" t="s">
        <v>611</v>
      </c>
      <c r="H31" s="19" t="s">
        <v>130</v>
      </c>
    </row>
    <row r="32" spans="1:8" x14ac:dyDescent="0.25">
      <c r="A32" s="14">
        <v>31</v>
      </c>
      <c r="B32" s="15" t="s">
        <v>609</v>
      </c>
      <c r="C32" s="15" t="s">
        <v>609</v>
      </c>
      <c r="D32" s="15" t="s">
        <v>609</v>
      </c>
      <c r="E32" s="15" t="s">
        <v>609</v>
      </c>
      <c r="F32" s="15" t="s">
        <v>609</v>
      </c>
      <c r="G32" s="15" t="s">
        <v>609</v>
      </c>
      <c r="H32" s="16"/>
    </row>
    <row r="33" spans="1:8" x14ac:dyDescent="0.25">
      <c r="A33" s="17">
        <v>32</v>
      </c>
      <c r="B33" s="18" t="s">
        <v>609</v>
      </c>
      <c r="C33" s="18" t="s">
        <v>609</v>
      </c>
      <c r="D33" s="18" t="s">
        <v>609</v>
      </c>
      <c r="E33" s="18" t="s">
        <v>609</v>
      </c>
      <c r="F33" s="18" t="s">
        <v>609</v>
      </c>
      <c r="G33" s="18" t="s">
        <v>609</v>
      </c>
      <c r="H33" s="1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8EA2F-EC1D-4D7D-A04C-BBE407CDD368}">
  <dimension ref="A1:C12"/>
  <sheetViews>
    <sheetView workbookViewId="0">
      <selection activeCell="E1" sqref="E1"/>
    </sheetView>
  </sheetViews>
  <sheetFormatPr defaultRowHeight="15" x14ac:dyDescent="0.25"/>
  <cols>
    <col min="1" max="1" width="36.28515625" bestFit="1" customWidth="1"/>
    <col min="3" max="3" width="36.5703125" bestFit="1" customWidth="1"/>
    <col min="5" max="5" width="36.28515625" bestFit="1" customWidth="1"/>
  </cols>
  <sheetData>
    <row r="1" spans="1:3" x14ac:dyDescent="0.25">
      <c r="A1" s="1" t="s">
        <v>118</v>
      </c>
      <c r="C1" s="1" t="s">
        <v>613</v>
      </c>
    </row>
    <row r="2" spans="1:3" x14ac:dyDescent="0.25">
      <c r="A2" s="1" t="s">
        <v>131</v>
      </c>
      <c r="C2" s="1" t="s">
        <v>144</v>
      </c>
    </row>
    <row r="3" spans="1:3" ht="30" x14ac:dyDescent="0.25">
      <c r="A3" s="1" t="s">
        <v>147</v>
      </c>
      <c r="C3" s="2" t="s">
        <v>141</v>
      </c>
    </row>
    <row r="4" spans="1:3" x14ac:dyDescent="0.25">
      <c r="A4" s="1" t="s">
        <v>151</v>
      </c>
      <c r="C4" s="7" t="s">
        <v>132</v>
      </c>
    </row>
    <row r="5" spans="1:3" x14ac:dyDescent="0.25">
      <c r="A5" s="1" t="s">
        <v>16</v>
      </c>
      <c r="C5" s="1" t="s">
        <v>126</v>
      </c>
    </row>
    <row r="6" spans="1:3" x14ac:dyDescent="0.25">
      <c r="A6" s="1" t="s">
        <v>4</v>
      </c>
    </row>
    <row r="7" spans="1:3" x14ac:dyDescent="0.25">
      <c r="A7" s="1" t="s">
        <v>160</v>
      </c>
    </row>
    <row r="8" spans="1:3" x14ac:dyDescent="0.25">
      <c r="A8" s="1" t="s">
        <v>164</v>
      </c>
    </row>
    <row r="9" spans="1:3" x14ac:dyDescent="0.25">
      <c r="A9" s="8" t="s">
        <v>125</v>
      </c>
    </row>
    <row r="10" spans="1:3" x14ac:dyDescent="0.25">
      <c r="A10" s="8" t="s">
        <v>170</v>
      </c>
    </row>
    <row r="11" spans="1:3" x14ac:dyDescent="0.25">
      <c r="A11" s="8" t="s">
        <v>174</v>
      </c>
    </row>
    <row r="12" spans="1:3" x14ac:dyDescent="0.25">
      <c r="A12" s="1" t="s">
        <v>178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4D442ADE236B47A1354DBDE25C753F" ma:contentTypeVersion="13" ma:contentTypeDescription="Create a new document." ma:contentTypeScope="" ma:versionID="7f11fbd80f19826ff402fba117193475">
  <xsd:schema xmlns:xsd="http://www.w3.org/2001/XMLSchema" xmlns:xs="http://www.w3.org/2001/XMLSchema" xmlns:p="http://schemas.microsoft.com/office/2006/metadata/properties" xmlns:ns2="7401bc19-6ef9-49df-b63e-66afceca5b48" xmlns:ns3="6ce95026-b760-4730-9244-5915e980506f" targetNamespace="http://schemas.microsoft.com/office/2006/metadata/properties" ma:root="true" ma:fieldsID="3632a75e57ef65c703254afafd045424" ns2:_="" ns3:_="">
    <xsd:import namespace="7401bc19-6ef9-49df-b63e-66afceca5b48"/>
    <xsd:import namespace="6ce95026-b760-4730-9244-5915e98050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bc19-6ef9-49df-b63e-66afceca5b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7979c13-73e1-4cfc-bec1-07ee4222659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e95026-b760-4730-9244-5915e98050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f1f9ecb-97e9-4ed4-b884-301c58d46f0e}" ma:internalName="TaxCatchAll" ma:showField="CatchAllData" ma:web="6ce95026-b760-4730-9244-5915e98050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01bc19-6ef9-49df-b63e-66afceca5b48">
      <Terms xmlns="http://schemas.microsoft.com/office/infopath/2007/PartnerControls"/>
    </lcf76f155ced4ddcb4097134ff3c332f>
    <TaxCatchAll xmlns="6ce95026-b760-4730-9244-5915e980506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24DB26-6D63-4946-8D75-F792640D83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01bc19-6ef9-49df-b63e-66afceca5b48"/>
    <ds:schemaRef ds:uri="6ce95026-b760-4730-9244-5915e98050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2C2AA0-3480-446F-9E4D-4D383A6A2181}">
  <ds:schemaRefs>
    <ds:schemaRef ds:uri="http://schemas.microsoft.com/office/2006/metadata/properties"/>
    <ds:schemaRef ds:uri="http://schemas.microsoft.com/office/infopath/2007/PartnerControls"/>
    <ds:schemaRef ds:uri="7401bc19-6ef9-49df-b63e-66afceca5b48"/>
    <ds:schemaRef ds:uri="6ce95026-b760-4730-9244-5915e980506f"/>
  </ds:schemaRefs>
</ds:datastoreItem>
</file>

<file path=customXml/itemProps3.xml><?xml version="1.0" encoding="utf-8"?>
<ds:datastoreItem xmlns:ds="http://schemas.openxmlformats.org/officeDocument/2006/customXml" ds:itemID="{698EB21A-F2E5-455F-9A06-C7E8576D18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Consultees</vt:lpstr>
      <vt:lpstr>All Qualitative Responses</vt:lpstr>
      <vt:lpstr>Theme Summary</vt:lpstr>
      <vt:lpstr>Physical Survey Responses</vt:lpstr>
      <vt:lpstr>Objectives and 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Smith, Emma</cp:lastModifiedBy>
  <cp:revision/>
  <dcterms:created xsi:type="dcterms:W3CDTF">2025-03-03T09:17:46Z</dcterms:created>
  <dcterms:modified xsi:type="dcterms:W3CDTF">2025-04-02T10:31:05Z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0x010100A24D442ADE236B47A1354DBDE25C753F</vt:lpwstr>
  </property>
  <property fmtid="{D5CDD505-2E9C-101B-9397-08002B2CF9AE}" pid="3" name="MediaServiceImageTags">
    <vt:lpwstr/>
  </property>
</Properties>
</file>