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stroud.gov.uk\sdata\Planning\Local Plans\Local Plan Review 2017\Examination\1. Six Month Pause\Consultation\Housing Trajectory\Documents for website\"/>
    </mc:Choice>
  </mc:AlternateContent>
  <xr:revisionPtr revIDLastSave="0" documentId="13_ncr:1_{C9E8C652-39A2-4784-B384-7339BCDEECD2}" xr6:coauthVersionLast="47" xr6:coauthVersionMax="47" xr10:uidLastSave="{00000000-0000-0000-0000-000000000000}"/>
  <bookViews>
    <workbookView xWindow="-120" yWindow="-120" windowWidth="29040" windowHeight="15840" xr2:uid="{4D529C8E-5477-441F-A9E1-A23FC5D44BAB}"/>
  </bookViews>
  <sheets>
    <sheet name="Draft Plan Trajectory 29082024" sheetId="1" r:id="rId1"/>
    <sheet name="Trajectory with Notes" sheetId="2" r:id="rId2"/>
    <sheet name="Trajectory No J12" sheetId="3" r:id="rId3"/>
    <sheet name="Trajectory no J14" sheetId="4" r:id="rId4"/>
    <sheet name="Trajectory no J12 or J14" sheetId="5" r:id="rId5"/>
    <sheet name="Trajectory Interim J14 Option A" sheetId="8" r:id="rId6"/>
    <sheet name="Trajectory Interim J14 Option B" sheetId="9" r:id="rId7"/>
    <sheet name="J14 Impact Rates Calcs" sheetId="6" r:id="rId8"/>
    <sheet name="tripequivalent 1000_sharpness"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 r="B8" i="7"/>
  <c r="G6" i="6"/>
  <c r="F6" i="6"/>
  <c r="V49" i="2" l="1"/>
  <c r="B15" i="9"/>
  <c r="C15" i="9"/>
  <c r="D15" i="9"/>
  <c r="E15" i="9"/>
  <c r="F15" i="9"/>
  <c r="G15" i="9"/>
  <c r="H15" i="9"/>
  <c r="I15" i="9"/>
  <c r="J15" i="9"/>
  <c r="K15" i="9"/>
  <c r="L15" i="9"/>
  <c r="B16" i="9"/>
  <c r="C16" i="9"/>
  <c r="D16" i="9"/>
  <c r="E16" i="9"/>
  <c r="F16" i="9"/>
  <c r="G16" i="9"/>
  <c r="H16" i="9"/>
  <c r="I16" i="9"/>
  <c r="J16" i="9"/>
  <c r="K16" i="9"/>
  <c r="L16" i="9"/>
  <c r="L14" i="9"/>
  <c r="K14" i="9"/>
  <c r="J14" i="9"/>
  <c r="I14" i="9"/>
  <c r="H14" i="9"/>
  <c r="G14" i="9"/>
  <c r="F14" i="9"/>
  <c r="E14" i="9"/>
  <c r="D14" i="9"/>
  <c r="C14" i="9"/>
  <c r="B14" i="9"/>
  <c r="C8" i="9"/>
  <c r="D8" i="9"/>
  <c r="E8" i="9"/>
  <c r="F8" i="9"/>
  <c r="G8" i="9"/>
  <c r="H8" i="9"/>
  <c r="I8" i="9"/>
  <c r="J8" i="9"/>
  <c r="K8" i="9"/>
  <c r="L8" i="9"/>
  <c r="C9" i="9"/>
  <c r="D9" i="9"/>
  <c r="E9" i="9"/>
  <c r="F9" i="9"/>
  <c r="G9" i="9"/>
  <c r="H9" i="9"/>
  <c r="I9" i="9"/>
  <c r="J9" i="9"/>
  <c r="K9" i="9"/>
  <c r="L9" i="9"/>
  <c r="B9" i="9"/>
  <c r="B8" i="9"/>
  <c r="X39" i="9"/>
  <c r="X49" i="2" s="1"/>
  <c r="W39" i="9"/>
  <c r="W49" i="2" s="1"/>
  <c r="V39" i="9"/>
  <c r="U39" i="9"/>
  <c r="U49" i="2" s="1"/>
  <c r="T39" i="9"/>
  <c r="T49" i="2" s="1"/>
  <c r="S39" i="9"/>
  <c r="S49" i="2" s="1"/>
  <c r="R39" i="9"/>
  <c r="R49" i="2" s="1"/>
  <c r="Q39" i="9"/>
  <c r="Q49" i="2" s="1"/>
  <c r="P39" i="9"/>
  <c r="P49" i="2" s="1"/>
  <c r="O39" i="9"/>
  <c r="O49" i="2" s="1"/>
  <c r="N39" i="9"/>
  <c r="N49" i="2" s="1"/>
  <c r="M39" i="9"/>
  <c r="M49" i="2" s="1"/>
  <c r="C15" i="8"/>
  <c r="C39" i="8" s="1"/>
  <c r="C48" i="2" s="1"/>
  <c r="D15" i="8"/>
  <c r="D39" i="8" s="1"/>
  <c r="D48" i="2" s="1"/>
  <c r="E15" i="8"/>
  <c r="E39" i="8" s="1"/>
  <c r="E48" i="2" s="1"/>
  <c r="F15" i="8"/>
  <c r="F39" i="8" s="1"/>
  <c r="F48" i="2" s="1"/>
  <c r="G15" i="8"/>
  <c r="G39" i="8" s="1"/>
  <c r="G48" i="2" s="1"/>
  <c r="H15" i="8"/>
  <c r="H39" i="8" s="1"/>
  <c r="H48" i="2" s="1"/>
  <c r="I15" i="8"/>
  <c r="I39" i="8" s="1"/>
  <c r="I48" i="2" s="1"/>
  <c r="J15" i="8"/>
  <c r="J39" i="8" s="1"/>
  <c r="J48" i="2" s="1"/>
  <c r="K15" i="8"/>
  <c r="K39" i="8" s="1"/>
  <c r="K48" i="2" s="1"/>
  <c r="L15" i="8"/>
  <c r="L39" i="8" s="1"/>
  <c r="L48" i="2" s="1"/>
  <c r="M15" i="8"/>
  <c r="M39" i="8" s="1"/>
  <c r="M48" i="2" s="1"/>
  <c r="N15" i="8"/>
  <c r="N39" i="8" s="1"/>
  <c r="N48" i="2" s="1"/>
  <c r="O15" i="8"/>
  <c r="O39" i="8" s="1"/>
  <c r="O48" i="2" s="1"/>
  <c r="U39" i="8"/>
  <c r="U48" i="2" s="1"/>
  <c r="V39" i="8"/>
  <c r="V48" i="2" s="1"/>
  <c r="W39" i="8"/>
  <c r="W48" i="2" s="1"/>
  <c r="X39" i="8"/>
  <c r="X48" i="2" s="1"/>
  <c r="B15" i="8"/>
  <c r="B39" i="8" s="1"/>
  <c r="B48" i="2" s="1"/>
  <c r="T39" i="8"/>
  <c r="T48" i="2" s="1"/>
  <c r="S39" i="8"/>
  <c r="S48" i="2" s="1"/>
  <c r="R39" i="8"/>
  <c r="R48" i="2" s="1"/>
  <c r="Q39" i="8"/>
  <c r="Q48" i="2" s="1"/>
  <c r="P39" i="8"/>
  <c r="P48" i="2" s="1"/>
  <c r="X39" i="7"/>
  <c r="Y39" i="7"/>
  <c r="C8" i="7"/>
  <c r="D8" i="7"/>
  <c r="E8" i="7"/>
  <c r="F8" i="7"/>
  <c r="G8" i="7"/>
  <c r="H8" i="7"/>
  <c r="I8" i="7"/>
  <c r="J8" i="7"/>
  <c r="K8" i="7"/>
  <c r="L8" i="7"/>
  <c r="M8" i="7"/>
  <c r="N8" i="7"/>
  <c r="O8" i="7"/>
  <c r="P8" i="7"/>
  <c r="Q8" i="7"/>
  <c r="R8" i="7"/>
  <c r="S8" i="7"/>
  <c r="T8" i="7"/>
  <c r="U8" i="7"/>
  <c r="V8" i="7"/>
  <c r="W8" i="7"/>
  <c r="C9" i="7"/>
  <c r="D9" i="7"/>
  <c r="E9" i="7"/>
  <c r="F9" i="7"/>
  <c r="G9" i="7"/>
  <c r="H9" i="7"/>
  <c r="I9" i="7"/>
  <c r="J9" i="7"/>
  <c r="K9" i="7"/>
  <c r="L9" i="7"/>
  <c r="M9" i="7"/>
  <c r="N9" i="7"/>
  <c r="O9" i="7"/>
  <c r="P9" i="7"/>
  <c r="Q9" i="7"/>
  <c r="R9" i="7"/>
  <c r="S9" i="7"/>
  <c r="T9" i="7"/>
  <c r="U9" i="7"/>
  <c r="V9" i="7"/>
  <c r="W9" i="7"/>
  <c r="C10" i="7"/>
  <c r="D10" i="7"/>
  <c r="E10" i="7"/>
  <c r="G10" i="7"/>
  <c r="H10" i="7"/>
  <c r="I10" i="7"/>
  <c r="J10" i="7"/>
  <c r="K10" i="7"/>
  <c r="L10" i="7"/>
  <c r="M10" i="7"/>
  <c r="N10" i="7"/>
  <c r="O10" i="7"/>
  <c r="P10" i="7"/>
  <c r="Q10" i="7"/>
  <c r="R10" i="7"/>
  <c r="S10" i="7"/>
  <c r="T10" i="7"/>
  <c r="U10" i="7"/>
  <c r="V10" i="7"/>
  <c r="W10" i="7"/>
  <c r="C14" i="7"/>
  <c r="D14" i="7"/>
  <c r="E14" i="7"/>
  <c r="F14" i="7"/>
  <c r="G14" i="7"/>
  <c r="H14" i="7"/>
  <c r="I14" i="7"/>
  <c r="J14" i="7"/>
  <c r="K14" i="7"/>
  <c r="L14" i="7"/>
  <c r="M14" i="7"/>
  <c r="N14" i="7"/>
  <c r="O14" i="7"/>
  <c r="P14" i="7"/>
  <c r="Q14" i="7"/>
  <c r="R14" i="7"/>
  <c r="S14" i="7"/>
  <c r="T14" i="7"/>
  <c r="U14" i="7"/>
  <c r="V14" i="7"/>
  <c r="W14" i="7"/>
  <c r="C16" i="7"/>
  <c r="D16" i="7"/>
  <c r="E16" i="7"/>
  <c r="F16" i="7"/>
  <c r="G16" i="7"/>
  <c r="H16" i="7"/>
  <c r="I16" i="7"/>
  <c r="J16" i="7"/>
  <c r="K16" i="7"/>
  <c r="L16" i="7"/>
  <c r="M16" i="7"/>
  <c r="N16" i="7"/>
  <c r="O16" i="7"/>
  <c r="P16" i="7"/>
  <c r="Q16" i="7"/>
  <c r="R16" i="7"/>
  <c r="S16" i="7"/>
  <c r="T16" i="7"/>
  <c r="U16" i="7"/>
  <c r="V16" i="7"/>
  <c r="W16" i="7"/>
  <c r="B16" i="7"/>
  <c r="B14" i="7"/>
  <c r="B10" i="7"/>
  <c r="B9" i="7"/>
  <c r="D6" i="6"/>
  <c r="D8" i="6" s="1"/>
  <c r="E6" i="6"/>
  <c r="C6" i="6"/>
  <c r="F4" i="6"/>
  <c r="E5" i="6"/>
  <c r="R15" i="7" l="1"/>
  <c r="R39" i="7" s="1"/>
  <c r="J15" i="7"/>
  <c r="J39" i="7" s="1"/>
  <c r="Q15" i="7"/>
  <c r="Q39" i="7" s="1"/>
  <c r="I15" i="7"/>
  <c r="G15" i="7"/>
  <c r="U15" i="7"/>
  <c r="U39" i="7" s="1"/>
  <c r="M15" i="7"/>
  <c r="E15" i="7"/>
  <c r="E39" i="7" s="1"/>
  <c r="T15" i="7"/>
  <c r="T39" i="7" s="1"/>
  <c r="L15" i="7"/>
  <c r="L39" i="7" s="1"/>
  <c r="D15" i="7"/>
  <c r="S15" i="7"/>
  <c r="S39" i="7" s="1"/>
  <c r="K15" i="7"/>
  <c r="K39" i="7" s="1"/>
  <c r="C15" i="7"/>
  <c r="P15" i="7"/>
  <c r="H15" i="7"/>
  <c r="H39" i="7" s="1"/>
  <c r="W15" i="7"/>
  <c r="W39" i="7" s="1"/>
  <c r="O15" i="7"/>
  <c r="O39" i="7" s="1"/>
  <c r="B15" i="7"/>
  <c r="B39" i="7" s="1"/>
  <c r="V15" i="7"/>
  <c r="N15" i="7"/>
  <c r="F15" i="7"/>
  <c r="N39" i="7"/>
  <c r="M39" i="7"/>
  <c r="I39" i="7"/>
  <c r="G39" i="7"/>
  <c r="F39" i="7"/>
  <c r="D39" i="7"/>
  <c r="Y14" i="9"/>
  <c r="C39" i="7"/>
  <c r="C42" i="7" s="1"/>
  <c r="V39" i="7"/>
  <c r="C39" i="9"/>
  <c r="C49" i="2" s="1"/>
  <c r="K39" i="9"/>
  <c r="K49" i="2" s="1"/>
  <c r="Y15" i="9"/>
  <c r="P39" i="7"/>
  <c r="Y8" i="9"/>
  <c r="G39" i="9"/>
  <c r="G49" i="2" s="1"/>
  <c r="F39" i="9"/>
  <c r="F49" i="2" s="1"/>
  <c r="Y16" i="9"/>
  <c r="L39" i="9"/>
  <c r="L49" i="2" s="1"/>
  <c r="Y15" i="8"/>
  <c r="Y39" i="8" s="1"/>
  <c r="Y9" i="9"/>
  <c r="D39" i="9"/>
  <c r="D49" i="2" s="1"/>
  <c r="B39" i="9"/>
  <c r="B49" i="2" s="1"/>
  <c r="Y48" i="2"/>
  <c r="Z48" i="2" s="1"/>
  <c r="E39" i="9"/>
  <c r="E49" i="2" s="1"/>
  <c r="J39" i="9"/>
  <c r="J49" i="2" s="1"/>
  <c r="I39" i="9"/>
  <c r="I49" i="2" s="1"/>
  <c r="H39" i="9"/>
  <c r="H49" i="2" s="1"/>
  <c r="Y39" i="9" l="1"/>
  <c r="D42" i="7"/>
  <c r="E42" i="7" s="1"/>
  <c r="F42" i="7" s="1"/>
  <c r="G42" i="7" s="1"/>
  <c r="H42" i="7" s="1"/>
  <c r="I42" i="7" s="1"/>
  <c r="J42" i="7" s="1"/>
  <c r="K42" i="7" s="1"/>
  <c r="L42" i="7" s="1"/>
  <c r="M42" i="7" s="1"/>
  <c r="N42" i="7" s="1"/>
  <c r="O42" i="7" s="1"/>
  <c r="P42" i="7" s="1"/>
  <c r="Q42" i="7" s="1"/>
  <c r="R42" i="7" s="1"/>
  <c r="S42" i="7" s="1"/>
  <c r="T42" i="7" s="1"/>
  <c r="U42" i="7" s="1"/>
  <c r="V42" i="7" s="1"/>
  <c r="W42" i="7" s="1"/>
  <c r="X42" i="7" s="1"/>
  <c r="Y49" i="2"/>
  <c r="Z49" i="2" s="1"/>
  <c r="S46" i="2"/>
  <c r="T46" i="2"/>
  <c r="U46" i="2"/>
  <c r="V46" i="2"/>
  <c r="W46" i="2"/>
  <c r="X46" i="2"/>
  <c r="N47" i="2"/>
  <c r="R47" i="2"/>
  <c r="S47" i="2"/>
  <c r="T47" i="2"/>
  <c r="U47" i="2"/>
  <c r="V47" i="2"/>
  <c r="W47" i="2"/>
  <c r="X47" i="2"/>
  <c r="Y39" i="5"/>
  <c r="X39" i="5"/>
  <c r="W39" i="5"/>
  <c r="V39" i="5"/>
  <c r="U39" i="5"/>
  <c r="T39" i="5"/>
  <c r="S39" i="5"/>
  <c r="R39" i="5"/>
  <c r="Q39" i="5"/>
  <c r="Q47" i="2" s="1"/>
  <c r="P39" i="5"/>
  <c r="P47" i="2" s="1"/>
  <c r="O39" i="5"/>
  <c r="O47" i="2" s="1"/>
  <c r="N39" i="5"/>
  <c r="M39" i="5"/>
  <c r="M47" i="2" s="1"/>
  <c r="L39" i="5"/>
  <c r="L47" i="2" s="1"/>
  <c r="K39" i="5"/>
  <c r="K47" i="2" s="1"/>
  <c r="J39" i="5"/>
  <c r="J47" i="2" s="1"/>
  <c r="I39" i="5"/>
  <c r="I47" i="2" s="1"/>
  <c r="H39" i="5"/>
  <c r="H47" i="2" s="1"/>
  <c r="G39" i="5"/>
  <c r="G47" i="2" s="1"/>
  <c r="F39" i="5"/>
  <c r="F47" i="2" s="1"/>
  <c r="E39" i="5"/>
  <c r="E47" i="2" s="1"/>
  <c r="D39" i="5"/>
  <c r="D47" i="2" s="1"/>
  <c r="C39" i="5"/>
  <c r="C47" i="2" s="1"/>
  <c r="B39" i="5"/>
  <c r="B47" i="2" s="1"/>
  <c r="C39" i="4"/>
  <c r="C46" i="2" s="1"/>
  <c r="D39" i="4"/>
  <c r="D46" i="2" s="1"/>
  <c r="E39" i="4"/>
  <c r="E46" i="2" s="1"/>
  <c r="F39" i="4"/>
  <c r="F46" i="2" s="1"/>
  <c r="G39" i="4"/>
  <c r="G46" i="2" s="1"/>
  <c r="H39" i="4"/>
  <c r="H46" i="2" s="1"/>
  <c r="I39" i="4"/>
  <c r="I46" i="2" s="1"/>
  <c r="J39" i="4"/>
  <c r="J46" i="2" s="1"/>
  <c r="K39" i="4"/>
  <c r="K46" i="2" s="1"/>
  <c r="L39" i="4"/>
  <c r="L46" i="2" s="1"/>
  <c r="M39" i="4"/>
  <c r="M46" i="2" s="1"/>
  <c r="N39" i="4"/>
  <c r="N46" i="2" s="1"/>
  <c r="O39" i="4"/>
  <c r="O46" i="2" s="1"/>
  <c r="P39" i="4"/>
  <c r="P46" i="2" s="1"/>
  <c r="Q39" i="4"/>
  <c r="Q46" i="2" s="1"/>
  <c r="R39" i="4"/>
  <c r="R46" i="2" s="1"/>
  <c r="S39" i="4"/>
  <c r="T39" i="4"/>
  <c r="U39" i="4"/>
  <c r="V39" i="4"/>
  <c r="W39" i="4"/>
  <c r="X39" i="4"/>
  <c r="Y39" i="4"/>
  <c r="B39" i="4"/>
  <c r="B46" i="2" s="1"/>
  <c r="C39" i="3"/>
  <c r="C45" i="2" s="1"/>
  <c r="D39" i="3"/>
  <c r="D45" i="2" s="1"/>
  <c r="E39" i="3"/>
  <c r="E45" i="2" s="1"/>
  <c r="F39" i="3"/>
  <c r="F45" i="2" s="1"/>
  <c r="G39" i="3"/>
  <c r="G45" i="2" s="1"/>
  <c r="H39" i="3"/>
  <c r="H45" i="2" s="1"/>
  <c r="I39" i="3"/>
  <c r="I45" i="2" s="1"/>
  <c r="J39" i="3"/>
  <c r="J45" i="2" s="1"/>
  <c r="K39" i="3"/>
  <c r="K45" i="2" s="1"/>
  <c r="L39" i="3"/>
  <c r="L45" i="2" s="1"/>
  <c r="M39" i="3"/>
  <c r="M45" i="2" s="1"/>
  <c r="N39" i="3"/>
  <c r="N45" i="2" s="1"/>
  <c r="O39" i="3"/>
  <c r="O45" i="2" s="1"/>
  <c r="P39" i="3"/>
  <c r="P45" i="2" s="1"/>
  <c r="Q39" i="3"/>
  <c r="Q45" i="2" s="1"/>
  <c r="R39" i="3"/>
  <c r="R45" i="2" s="1"/>
  <c r="S39" i="3"/>
  <c r="S45" i="2" s="1"/>
  <c r="T39" i="3"/>
  <c r="T45" i="2" s="1"/>
  <c r="U39" i="3"/>
  <c r="U45" i="2" s="1"/>
  <c r="V39" i="3"/>
  <c r="V45" i="2" s="1"/>
  <c r="W39" i="3"/>
  <c r="W45" i="2" s="1"/>
  <c r="X39" i="3"/>
  <c r="X45" i="2" s="1"/>
  <c r="Y39" i="3"/>
  <c r="B39" i="3"/>
  <c r="B45" i="2" s="1"/>
  <c r="Y45" i="2" l="1"/>
  <c r="Z45" i="2" s="1"/>
  <c r="Y47" i="2"/>
  <c r="Z47" i="2" s="1"/>
  <c r="Y46" i="2"/>
  <c r="Z46" i="2" s="1"/>
</calcChain>
</file>

<file path=xl/sharedStrings.xml><?xml version="1.0" encoding="utf-8"?>
<sst xmlns="http://schemas.openxmlformats.org/spreadsheetml/2006/main" count="776" uniqueCount="128">
  <si>
    <t>Supply
Completions and commitments</t>
  </si>
  <si>
    <t>20/21</t>
  </si>
  <si>
    <t>21/22</t>
  </si>
  <si>
    <t>22/23</t>
  </si>
  <si>
    <t>23/24</t>
  </si>
  <si>
    <t>24/25</t>
  </si>
  <si>
    <t>25/26</t>
  </si>
  <si>
    <t>26/27</t>
  </si>
  <si>
    <t>27/28</t>
  </si>
  <si>
    <t>28/29</t>
  </si>
  <si>
    <t>29/30</t>
  </si>
  <si>
    <t>30/31</t>
  </si>
  <si>
    <t>31/32</t>
  </si>
  <si>
    <t>32/33</t>
  </si>
  <si>
    <t>33/34</t>
  </si>
  <si>
    <t>34/35</t>
  </si>
  <si>
    <t>35/36</t>
  </si>
  <si>
    <t>36/37</t>
  </si>
  <si>
    <t>37/38</t>
  </si>
  <si>
    <t>38/39</t>
  </si>
  <si>
    <t>39/40</t>
  </si>
  <si>
    <t>40/41</t>
  </si>
  <si>
    <t>41/42</t>
  </si>
  <si>
    <t>Not likely to be built</t>
  </si>
  <si>
    <t>Total built</t>
  </si>
  <si>
    <t>Completions 01/04/2020 - 31/03/2023</t>
  </si>
  <si>
    <t>Strategic Site Allocations</t>
  </si>
  <si>
    <t>PS19a Stonehouse North West - Robert Hitchins</t>
  </si>
  <si>
    <t>PS19a Stonehouse North West - GCC</t>
  </si>
  <si>
    <t>PS24 Cam North West (W. of Draycott) - Robert Hitchins</t>
  </si>
  <si>
    <t>PS24 Cam North West (W. of Draycott) - Persimmon</t>
  </si>
  <si>
    <t>PS25 Cam North East Extension (E. of River Cam)</t>
  </si>
  <si>
    <t>PS30 Hunts Grove Extension - Crest</t>
  </si>
  <si>
    <t>PS30 Hunts Grove Extension - CFL</t>
  </si>
  <si>
    <t>G1 South of Hardwicke</t>
  </si>
  <si>
    <t>PS34 Sharpness Docks</t>
  </si>
  <si>
    <t>PS36 Sharpness new settlement</t>
  </si>
  <si>
    <t>PS37 Wisloe new settlement</t>
  </si>
  <si>
    <t>Local Site Allocations</t>
  </si>
  <si>
    <t>PS01 Brimscombe Mill</t>
  </si>
  <si>
    <t>PS02 Brimscombe Port</t>
  </si>
  <si>
    <t>PS05 East of Tobacconist Road, Minchinhampton</t>
  </si>
  <si>
    <t>PS06 The New Lawn, Nailsworth</t>
  </si>
  <si>
    <t>PS10 Cheapside, Stroud</t>
  </si>
  <si>
    <t>PS11 Merrywalks Arches, Stroud</t>
  </si>
  <si>
    <t>PS12 Police Station/Magistrates Court, Stroud</t>
  </si>
  <si>
    <t>STR065 Land at Beeches Green, Stroud</t>
  </si>
  <si>
    <t>PS16 South of Leonard Stanley Primary School</t>
  </si>
  <si>
    <t>PS42 Land off Dozule Close, Leonard Stanley</t>
  </si>
  <si>
    <t>PS17 Magpies site, Oldends Lane, Stonehouse</t>
  </si>
  <si>
    <t>PS28 Land off Prospect Place, Dursley</t>
  </si>
  <si>
    <t>HAR017 Land at Sellars Road, Hardwicke</t>
  </si>
  <si>
    <t>BER016/ 017 Land at Lynch Road, Berkeley</t>
  </si>
  <si>
    <t>PS35 Land at Focus School, Wanswell</t>
  </si>
  <si>
    <t>PS44 Northwest of Whitminster Lane, Frampton</t>
  </si>
  <si>
    <t>PS45 Land west of Upton’s Gardens, Whitminster</t>
  </si>
  <si>
    <t>PS46 Land west of School Lane, Whitminster</t>
  </si>
  <si>
    <t>PS38 South of Wickwar Road, Kingswood</t>
  </si>
  <si>
    <t>PS41 Washwell Fields, Painswick</t>
  </si>
  <si>
    <t>Small sites windfall</t>
  </si>
  <si>
    <t>TOTAL</t>
  </si>
  <si>
    <t>Plan Period 2020 - 2040</t>
  </si>
  <si>
    <t>Five year period from adoption</t>
  </si>
  <si>
    <r>
      <t xml:space="preserve">Large site commitments/S106 at </t>
    </r>
    <r>
      <rPr>
        <b/>
        <i/>
        <sz val="11"/>
        <rFont val="Aptos Narrow"/>
        <family val="2"/>
        <scheme val="minor"/>
      </rPr>
      <t>01/10/2023</t>
    </r>
  </si>
  <si>
    <r>
      <t>Small site commitments at</t>
    </r>
    <r>
      <rPr>
        <b/>
        <i/>
        <sz val="11"/>
        <rFont val="Aptos Narrow"/>
        <family val="2"/>
        <scheme val="minor"/>
      </rPr>
      <t xml:space="preserve"> 01/10/2023 (Discounted by 22%)</t>
    </r>
  </si>
  <si>
    <t>Notes</t>
  </si>
  <si>
    <t>already consented, not reliant on J12/14</t>
  </si>
  <si>
    <t>J12 Notes</t>
  </si>
  <si>
    <t>N</t>
  </si>
  <si>
    <t>As above</t>
  </si>
  <si>
    <t>no impact</t>
  </si>
  <si>
    <t>IDP Site</t>
  </si>
  <si>
    <t>Y</t>
  </si>
  <si>
    <t>None of these sites directly modelled in SATURN. Conclusions drawn based on Location</t>
  </si>
  <si>
    <t>Stroud and Valleys - J13</t>
  </si>
  <si>
    <t>Stonehouse - J13</t>
  </si>
  <si>
    <t>Hardwicke - assume similar to G1 = J12</t>
  </si>
  <si>
    <t>Berkeley - assume similar to PS36 = J14</t>
  </si>
  <si>
    <t>Whitminster - J13</t>
  </si>
  <si>
    <t>Kingswood/Charfield - J14</t>
  </si>
  <si>
    <t>Painswick - J11/13</t>
  </si>
  <si>
    <t>Unknown assume allowed due to small scale</t>
  </si>
  <si>
    <t>Negligbile</t>
  </si>
  <si>
    <t>as above</t>
  </si>
  <si>
    <t>c.15 vehicle impact as above</t>
  </si>
  <si>
    <t>negligible</t>
  </si>
  <si>
    <t>Likely to be delivered before J12 scheme is needed as is very small scale. However, exclude from trajectory for robustness</t>
  </si>
  <si>
    <t>Total without sites impacting on J12</t>
  </si>
  <si>
    <t>Total No J14</t>
  </si>
  <si>
    <t>Trajectory no J12</t>
  </si>
  <si>
    <t>Trajectory no J14</t>
  </si>
  <si>
    <t>Trajectory no J12 or J14</t>
  </si>
  <si>
    <t>J14 impact</t>
  </si>
  <si>
    <t>PS34</t>
  </si>
  <si>
    <t>PS36</t>
  </si>
  <si>
    <t>PS37</t>
  </si>
  <si>
    <t>PS24</t>
  </si>
  <si>
    <t>PS25</t>
  </si>
  <si>
    <t>Dwellings</t>
  </si>
  <si>
    <t>AM SB Onslip</t>
  </si>
  <si>
    <t>trips per dwelling</t>
  </si>
  <si>
    <t>Trajectory no J12, interim J14 Option A - Sharpness</t>
  </si>
  <si>
    <t>Trajectory no J12, interim J14 Option B - by year</t>
  </si>
  <si>
    <t>J12 a Constraint?</t>
  </si>
  <si>
    <t xml:space="preserve">J14 Notes </t>
  </si>
  <si>
    <t>J14 a Constraint?</t>
  </si>
  <si>
    <t>Very Small increase (&lt;30) on NB off-slip in peak periods. Trigger point modelling shows NB Off-slip to not be an operational constraint. Furthermore, this is likely to be due to "junction hopping" from J13 to J12, when NH would prefer A38 to be used instead. Resolution of impact at Crosskeys would likely address this.</t>
  </si>
  <si>
    <t>Summary Table</t>
  </si>
  <si>
    <t>Trips which would be added to SB On-Slip at J14</t>
  </si>
  <si>
    <t>Cumulative trips. 135 is the peak</t>
  </si>
  <si>
    <t>PS24 in total generates 60 trips on SB onslip in AM peak from c.900 homes. SB Onslip is not a constraint in itself, if traffic comes from east and doesn’t oppose NB off-slip. However, traffic arrives from A38 and opposes NB off-slip</t>
  </si>
  <si>
    <t>Dursley - assume similar to P24/P25, which both have very low impacts.</t>
  </si>
  <si>
    <t>impact v low, but excluded for robustness</t>
  </si>
  <si>
    <t>Close to J14</t>
  </si>
  <si>
    <t>Scenario excludes sites with an impact at J12</t>
  </si>
  <si>
    <t>Scenario excludes sites with an impact at J14</t>
  </si>
  <si>
    <t>Scenario excludes sites with an impact at J12 and J14</t>
  </si>
  <si>
    <t>Scenario assumes Sharpness Interim scheme can be delivered up to 1000 units at Sharpness. All J12 impact sites are excluded</t>
  </si>
  <si>
    <t>Scenario assumes Sharpness Interim scheme can be delivered up to 1000 units at Sharpness. However, trajectory accounts for the equivalent impact on M5 J14 SB on-slip (AM) coming on a first come, first served basis from a range of sites. All J12 impact sites are excluded</t>
  </si>
  <si>
    <t>General Notes</t>
  </si>
  <si>
    <t>-</t>
  </si>
  <si>
    <r>
      <t>Y/N</t>
    </r>
    <r>
      <rPr>
        <vertAlign val="superscript"/>
        <sz val="11"/>
        <rFont val="Aptos Narrow"/>
        <family val="2"/>
        <scheme val="minor"/>
      </rPr>
      <t>1</t>
    </r>
  </si>
  <si>
    <r>
      <rPr>
        <vertAlign val="superscript"/>
        <sz val="11"/>
        <rFont val="Aptos Narrow"/>
        <family val="2"/>
        <scheme val="minor"/>
      </rPr>
      <t>1</t>
    </r>
    <r>
      <rPr>
        <sz val="11"/>
        <rFont val="Aptos Narrow"/>
        <family val="2"/>
        <scheme val="minor"/>
      </rPr>
      <t xml:space="preserve"> Impact depends on status of interim schemes - see Option A and Option B assessments. </t>
    </r>
  </si>
  <si>
    <t>% of SDC Housing Requirement</t>
  </si>
  <si>
    <t>Site Removed from this Trajectory</t>
  </si>
  <si>
    <t>Site Removed from this Trajectory (assumes no interim scheme at J14)</t>
  </si>
  <si>
    <t>Site Removed from this Trajectory (interim scheme at J14 used to deliver approx. 1000 homes at PS36 Sharpness)</t>
  </si>
  <si>
    <t>Impact equivilent of 1000 at sharpness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</si>
</sst>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name val="Aptos Narrow"/>
      <family val="2"/>
      <scheme val="minor"/>
    </font>
    <font>
      <sz val="11"/>
      <name val="Aptos Narrow"/>
      <family val="2"/>
      <scheme val="minor"/>
    </font>
    <font>
      <b/>
      <i/>
      <sz val="11"/>
      <name val="Aptos Narrow"/>
      <family val="2"/>
      <scheme val="minor"/>
    </font>
    <font>
      <sz val="8"/>
      <name val="Aptos Narrow"/>
      <family val="2"/>
      <scheme val="minor"/>
    </font>
    <font>
      <sz val="11"/>
      <color theme="1"/>
      <name val="Aptos Narrow"/>
      <family val="2"/>
      <scheme val="minor"/>
    </font>
    <font>
      <b/>
      <sz val="11"/>
      <color theme="1"/>
      <name val="Aptos Narrow"/>
      <family val="2"/>
      <scheme val="minor"/>
    </font>
    <font>
      <vertAlign val="superscript"/>
      <sz val="11"/>
      <name val="Aptos Narrow"/>
      <family val="2"/>
      <scheme val="minor"/>
    </font>
  </fonts>
  <fills count="7">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138">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6" xfId="0" applyFont="1" applyBorder="1"/>
    <xf numFmtId="0" fontId="1" fillId="0" borderId="7" xfId="0" applyFont="1" applyBorder="1"/>
    <xf numFmtId="0" fontId="2" fillId="0" borderId="7" xfId="0" applyFont="1" applyBorder="1"/>
    <xf numFmtId="0" fontId="2" fillId="2" borderId="7" xfId="0" applyFont="1" applyFill="1" applyBorder="1"/>
    <xf numFmtId="0" fontId="2" fillId="0" borderId="8" xfId="0" applyFont="1" applyBorder="1"/>
    <xf numFmtId="3" fontId="2" fillId="0" borderId="5" xfId="0" applyNumberFormat="1" applyFont="1" applyBorder="1"/>
    <xf numFmtId="0" fontId="2" fillId="0" borderId="0" xfId="0" applyFont="1"/>
    <xf numFmtId="0" fontId="2" fillId="0" borderId="9" xfId="0" applyFont="1" applyBorder="1"/>
    <xf numFmtId="0" fontId="2" fillId="0" borderId="10" xfId="0" applyFont="1" applyBorder="1"/>
    <xf numFmtId="0" fontId="2" fillId="0" borderId="11" xfId="0" applyFont="1" applyBorder="1"/>
    <xf numFmtId="0" fontId="2" fillId="2" borderId="11" xfId="0" applyFont="1" applyFill="1" applyBorder="1"/>
    <xf numFmtId="0" fontId="2" fillId="0" borderId="12" xfId="0" applyFont="1" applyBorder="1"/>
    <xf numFmtId="3" fontId="2" fillId="0" borderId="9" xfId="0" applyNumberFormat="1" applyFont="1" applyBorder="1"/>
    <xf numFmtId="0" fontId="1" fillId="3" borderId="9" xfId="0" applyFont="1" applyFill="1" applyBorder="1"/>
    <xf numFmtId="0" fontId="1" fillId="0" borderId="0" xfId="0" applyFont="1"/>
    <xf numFmtId="0" fontId="2" fillId="2" borderId="11" xfId="0" applyFont="1" applyFill="1" applyBorder="1" applyAlignment="1">
      <alignment horizontal="right"/>
    </xf>
    <xf numFmtId="0" fontId="2" fillId="3" borderId="13" xfId="0" applyFont="1" applyFill="1" applyBorder="1"/>
    <xf numFmtId="0" fontId="2" fillId="3" borderId="14" xfId="0" applyFont="1" applyFill="1" applyBorder="1"/>
    <xf numFmtId="0" fontId="2" fillId="3" borderId="15" xfId="0" applyFont="1" applyFill="1" applyBorder="1"/>
    <xf numFmtId="0" fontId="2" fillId="2" borderId="0" xfId="0" applyFont="1" applyFill="1"/>
    <xf numFmtId="0" fontId="2" fillId="0" borderId="16" xfId="0" applyFont="1" applyBorder="1"/>
    <xf numFmtId="0" fontId="2" fillId="0" borderId="17" xfId="0" applyFont="1" applyBorder="1"/>
    <xf numFmtId="0" fontId="2" fillId="0" borderId="18" xfId="0" applyFont="1" applyBorder="1"/>
    <xf numFmtId="0" fontId="2" fillId="2" borderId="18" xfId="0" applyFont="1" applyFill="1" applyBorder="1"/>
    <xf numFmtId="0" fontId="2" fillId="0" borderId="19" xfId="0" applyFont="1" applyBorder="1"/>
    <xf numFmtId="0" fontId="1" fillId="0" borderId="1" xfId="0" applyFont="1" applyBorder="1" applyAlignment="1">
      <alignment horizontal="right"/>
    </xf>
    <xf numFmtId="0" fontId="1" fillId="0" borderId="2" xfId="0" applyFont="1" applyBorder="1"/>
    <xf numFmtId="0" fontId="1" fillId="0" borderId="3" xfId="0" applyFont="1" applyBorder="1"/>
    <xf numFmtId="0" fontId="1" fillId="2" borderId="3" xfId="0" applyFont="1" applyFill="1" applyBorder="1"/>
    <xf numFmtId="0" fontId="1" fillId="0" borderId="4" xfId="0" applyFont="1" applyBorder="1"/>
    <xf numFmtId="3" fontId="1" fillId="0" borderId="1" xfId="0" applyNumberFormat="1" applyFont="1" applyBorder="1"/>
    <xf numFmtId="3" fontId="1" fillId="0" borderId="0" xfId="0" applyNumberFormat="1" applyFont="1"/>
    <xf numFmtId="3" fontId="2" fillId="0" borderId="0" xfId="0" applyNumberFormat="1" applyFont="1"/>
    <xf numFmtId="0" fontId="2" fillId="0" borderId="0" xfId="0" applyFont="1" applyAlignment="1">
      <alignment horizontal="right"/>
    </xf>
    <xf numFmtId="0" fontId="2" fillId="4" borderId="0" xfId="0" applyFont="1" applyFill="1"/>
    <xf numFmtId="0" fontId="2" fillId="4" borderId="9" xfId="0" applyFont="1" applyFill="1" applyBorder="1"/>
    <xf numFmtId="0" fontId="2" fillId="4" borderId="11" xfId="0" applyFont="1" applyFill="1" applyBorder="1"/>
    <xf numFmtId="0" fontId="2" fillId="4" borderId="11" xfId="0" applyFont="1" applyFill="1" applyBorder="1" applyAlignment="1">
      <alignment horizontal="right"/>
    </xf>
    <xf numFmtId="0" fontId="2" fillId="4" borderId="12" xfId="0" applyFont="1" applyFill="1" applyBorder="1"/>
    <xf numFmtId="3" fontId="2" fillId="4" borderId="9" xfId="0" applyNumberFormat="1" applyFont="1" applyFill="1" applyBorder="1"/>
    <xf numFmtId="3" fontId="2" fillId="4" borderId="5" xfId="0" applyNumberFormat="1" applyFont="1" applyFill="1" applyBorder="1"/>
    <xf numFmtId="0" fontId="2" fillId="5" borderId="9" xfId="0" applyFont="1" applyFill="1" applyBorder="1"/>
    <xf numFmtId="0" fontId="2" fillId="5" borderId="10" xfId="0" applyFont="1" applyFill="1" applyBorder="1"/>
    <xf numFmtId="0" fontId="2" fillId="5" borderId="11" xfId="0" applyFont="1" applyFill="1" applyBorder="1"/>
    <xf numFmtId="0" fontId="2" fillId="5" borderId="12" xfId="0" applyFont="1" applyFill="1" applyBorder="1"/>
    <xf numFmtId="3" fontId="2" fillId="5" borderId="9" xfId="0" applyNumberFormat="1" applyFont="1" applyFill="1" applyBorder="1"/>
    <xf numFmtId="1" fontId="2" fillId="0" borderId="10" xfId="0" applyNumberFormat="1" applyFont="1" applyBorder="1"/>
    <xf numFmtId="0" fontId="1" fillId="4" borderId="3" xfId="0" applyFont="1" applyFill="1" applyBorder="1" applyAlignment="1">
      <alignment horizontal="center" vertical="center"/>
    </xf>
    <xf numFmtId="0" fontId="2" fillId="4" borderId="7" xfId="0" applyFont="1" applyFill="1" applyBorder="1"/>
    <xf numFmtId="1" fontId="2" fillId="4" borderId="10" xfId="0" applyNumberFormat="1" applyFont="1" applyFill="1" applyBorder="1"/>
    <xf numFmtId="0" fontId="2" fillId="4" borderId="14" xfId="0" applyFont="1" applyFill="1" applyBorder="1"/>
    <xf numFmtId="0" fontId="2" fillId="4" borderId="18" xfId="0" applyFont="1" applyFill="1" applyBorder="1"/>
    <xf numFmtId="0" fontId="2" fillId="0" borderId="0" xfId="0" applyFont="1" applyAlignment="1">
      <alignment horizontal="left" vertical="top"/>
    </xf>
    <xf numFmtId="0" fontId="2" fillId="0" borderId="0" xfId="0" applyFont="1" applyAlignment="1">
      <alignment horizontal="center" vertical="center"/>
    </xf>
    <xf numFmtId="1" fontId="2" fillId="0" borderId="0" xfId="0" applyNumberFormat="1" applyFont="1"/>
    <xf numFmtId="1" fontId="2" fillId="4" borderId="0" xfId="0" applyNumberFormat="1" applyFont="1" applyFill="1"/>
    <xf numFmtId="1" fontId="1" fillId="0" borderId="2" xfId="0" applyNumberFormat="1" applyFont="1" applyBorder="1"/>
    <xf numFmtId="1" fontId="1" fillId="4" borderId="2" xfId="0" applyNumberFormat="1" applyFont="1" applyFill="1" applyBorder="1"/>
    <xf numFmtId="0" fontId="1" fillId="0" borderId="1" xfId="0" applyFont="1" applyBorder="1"/>
    <xf numFmtId="0" fontId="1" fillId="0" borderId="26" xfId="0" applyFont="1" applyBorder="1" applyAlignment="1">
      <alignment horizontal="center" vertical="center" wrapText="1"/>
    </xf>
    <xf numFmtId="0" fontId="2" fillId="0" borderId="27" xfId="0" applyFont="1" applyBorder="1"/>
    <xf numFmtId="0" fontId="2" fillId="0" borderId="29" xfId="0" applyFont="1" applyBorder="1"/>
    <xf numFmtId="0" fontId="2" fillId="0" borderId="31" xfId="0" applyFont="1" applyBorder="1"/>
    <xf numFmtId="3" fontId="2" fillId="0" borderId="28" xfId="0" applyNumberFormat="1" applyFont="1" applyBorder="1"/>
    <xf numFmtId="3" fontId="2" fillId="0" borderId="11" xfId="0" applyNumberFormat="1" applyFont="1" applyBorder="1"/>
    <xf numFmtId="3" fontId="2" fillId="0" borderId="32" xfId="0" applyNumberFormat="1" applyFont="1" applyBorder="1"/>
    <xf numFmtId="0" fontId="1" fillId="0" borderId="0" xfId="0" applyFont="1" applyAlignment="1">
      <alignment horizontal="center" vertical="center" wrapText="1"/>
    </xf>
    <xf numFmtId="0" fontId="1" fillId="0" borderId="0" xfId="0" applyFont="1" applyAlignment="1">
      <alignment horizontal="center"/>
    </xf>
    <xf numFmtId="0" fontId="1" fillId="0" borderId="34" xfId="0" applyFont="1" applyBorder="1" applyAlignment="1">
      <alignment horizontal="center" vertical="center"/>
    </xf>
    <xf numFmtId="0" fontId="1" fillId="0" borderId="35" xfId="0" applyFont="1" applyBorder="1" applyAlignment="1">
      <alignment horizontal="center" vertical="center" wrapText="1"/>
    </xf>
    <xf numFmtId="0" fontId="1" fillId="0" borderId="1" xfId="0" applyFont="1" applyBorder="1" applyAlignment="1">
      <alignment horizontal="center" vertical="center"/>
    </xf>
    <xf numFmtId="0" fontId="2" fillId="0" borderId="5" xfId="0" applyFont="1" applyBorder="1" applyAlignment="1">
      <alignment wrapText="1"/>
    </xf>
    <xf numFmtId="0" fontId="2" fillId="0" borderId="9" xfId="0" applyFont="1" applyBorder="1" applyAlignment="1">
      <alignment wrapText="1"/>
    </xf>
    <xf numFmtId="0" fontId="1" fillId="3" borderId="9" xfId="0" applyFont="1" applyFill="1" applyBorder="1" applyAlignment="1">
      <alignment wrapText="1"/>
    </xf>
    <xf numFmtId="0" fontId="1" fillId="0" borderId="36" xfId="0" applyFont="1" applyBorder="1" applyAlignment="1">
      <alignment wrapText="1"/>
    </xf>
    <xf numFmtId="0" fontId="2" fillId="0" borderId="37" xfId="0" applyFont="1" applyBorder="1" applyAlignment="1">
      <alignment horizontal="left" vertical="top" wrapText="1"/>
    </xf>
    <xf numFmtId="0" fontId="2" fillId="0" borderId="38" xfId="0" applyFont="1" applyBorder="1" applyAlignment="1">
      <alignment horizontal="center" vertical="center" wrapText="1"/>
    </xf>
    <xf numFmtId="0" fontId="2" fillId="0" borderId="29" xfId="0" applyFont="1" applyBorder="1" applyAlignment="1">
      <alignment horizontal="left" vertical="top" wrapText="1"/>
    </xf>
    <xf numFmtId="0" fontId="2" fillId="0" borderId="30" xfId="0" applyFont="1" applyBorder="1" applyAlignment="1">
      <alignment horizontal="center" vertical="center" wrapText="1"/>
    </xf>
    <xf numFmtId="3" fontId="1" fillId="3" borderId="29" xfId="0" applyNumberFormat="1" applyFont="1" applyFill="1" applyBorder="1" applyAlignment="1">
      <alignment horizontal="left" vertical="top" wrapText="1"/>
    </xf>
    <xf numFmtId="3" fontId="1" fillId="3" borderId="30" xfId="0" applyNumberFormat="1" applyFont="1" applyFill="1" applyBorder="1" applyAlignment="1">
      <alignment horizontal="center" vertical="center" wrapText="1"/>
    </xf>
    <xf numFmtId="0" fontId="2" fillId="0" borderId="29" xfId="0" applyFont="1" applyBorder="1" applyAlignment="1">
      <alignment horizontal="left" vertical="top"/>
    </xf>
    <xf numFmtId="0" fontId="2" fillId="4" borderId="30" xfId="0" applyFont="1" applyFill="1" applyBorder="1" applyAlignment="1">
      <alignment horizontal="center" vertical="center" wrapText="1"/>
    </xf>
    <xf numFmtId="3" fontId="1" fillId="0" borderId="31" xfId="0" applyNumberFormat="1" applyFont="1" applyBorder="1" applyAlignment="1">
      <alignment horizontal="left" vertical="top" wrapText="1"/>
    </xf>
    <xf numFmtId="3" fontId="1" fillId="0" borderId="33" xfId="0" applyNumberFormat="1" applyFont="1" applyBorder="1" applyAlignment="1">
      <alignment horizontal="center" vertical="center" wrapText="1"/>
    </xf>
    <xf numFmtId="0" fontId="2" fillId="0" borderId="37" xfId="0" applyFont="1" applyBorder="1" applyAlignment="1">
      <alignment wrapText="1"/>
    </xf>
    <xf numFmtId="0" fontId="2" fillId="0" borderId="38" xfId="0" applyFont="1" applyBorder="1" applyAlignment="1">
      <alignment horizontal="center" vertical="center"/>
    </xf>
    <xf numFmtId="0" fontId="2" fillId="0" borderId="29" xfId="0" applyFont="1" applyBorder="1" applyAlignment="1">
      <alignment wrapText="1"/>
    </xf>
    <xf numFmtId="0" fontId="2" fillId="0" borderId="30" xfId="0" applyFont="1" applyBorder="1" applyAlignment="1">
      <alignment horizontal="center" vertical="center"/>
    </xf>
    <xf numFmtId="0" fontId="1" fillId="3" borderId="29" xfId="0" applyFont="1" applyFill="1" applyBorder="1" applyAlignment="1">
      <alignment wrapText="1"/>
    </xf>
    <xf numFmtId="0" fontId="1" fillId="3" borderId="30" xfId="0" applyFont="1" applyFill="1" applyBorder="1" applyAlignment="1">
      <alignment horizontal="center" vertical="center"/>
    </xf>
    <xf numFmtId="0" fontId="2" fillId="4" borderId="30" xfId="0" applyFont="1" applyFill="1" applyBorder="1" applyAlignment="1">
      <alignment horizontal="center" vertical="center"/>
    </xf>
    <xf numFmtId="0" fontId="1" fillId="0" borderId="31" xfId="0" applyFont="1" applyBorder="1" applyAlignment="1">
      <alignment wrapText="1"/>
    </xf>
    <xf numFmtId="0" fontId="1" fillId="0" borderId="33" xfId="0" applyFont="1" applyBorder="1" applyAlignment="1">
      <alignment horizontal="center" vertical="center"/>
    </xf>
    <xf numFmtId="0" fontId="1" fillId="3" borderId="29" xfId="0" applyFont="1" applyFill="1" applyBorder="1" applyAlignment="1">
      <alignment horizontal="left" vertical="top" wrapText="1"/>
    </xf>
    <xf numFmtId="0" fontId="1" fillId="3" borderId="30" xfId="0" applyFont="1" applyFill="1" applyBorder="1" applyAlignment="1">
      <alignment horizontal="center" vertical="center" wrapText="1"/>
    </xf>
    <xf numFmtId="0" fontId="2" fillId="0" borderId="9" xfId="0" applyFont="1" applyBorder="1" applyAlignment="1">
      <alignment horizontal="left" vertical="top" wrapText="1"/>
    </xf>
    <xf numFmtId="3" fontId="2" fillId="0" borderId="39" xfId="0" applyNumberFormat="1" applyFont="1" applyBorder="1"/>
    <xf numFmtId="3" fontId="2" fillId="0" borderId="12" xfId="0" applyNumberFormat="1" applyFont="1" applyBorder="1"/>
    <xf numFmtId="3" fontId="2" fillId="0" borderId="40" xfId="0" applyNumberFormat="1" applyFont="1" applyBorder="1"/>
    <xf numFmtId="9" fontId="2" fillId="0" borderId="41" xfId="1" applyFont="1" applyBorder="1" applyAlignment="1">
      <alignment horizontal="center" vertical="center"/>
    </xf>
    <xf numFmtId="9" fontId="2" fillId="0" borderId="9" xfId="1" applyFont="1" applyBorder="1" applyAlignment="1">
      <alignment horizontal="center" vertical="center"/>
    </xf>
    <xf numFmtId="9" fontId="2" fillId="0" borderId="36" xfId="1" applyFont="1" applyBorder="1" applyAlignment="1">
      <alignment horizontal="center" vertical="center"/>
    </xf>
    <xf numFmtId="0" fontId="2" fillId="0" borderId="42" xfId="0" applyFont="1" applyBorder="1"/>
    <xf numFmtId="0" fontId="1" fillId="0" borderId="42" xfId="0" applyFont="1" applyBorder="1"/>
    <xf numFmtId="0" fontId="2" fillId="4" borderId="43" xfId="0" applyFont="1" applyFill="1" applyBorder="1" applyAlignment="1">
      <alignment vertical="center"/>
    </xf>
    <xf numFmtId="0" fontId="2" fillId="4" borderId="44" xfId="0" applyFont="1" applyFill="1" applyBorder="1" applyAlignment="1">
      <alignment vertical="center"/>
    </xf>
    <xf numFmtId="0" fontId="2" fillId="4" borderId="45" xfId="0" applyFont="1" applyFill="1" applyBorder="1" applyAlignment="1">
      <alignment vertical="center"/>
    </xf>
    <xf numFmtId="0" fontId="2" fillId="4" borderId="11" xfId="0" applyFont="1" applyFill="1" applyBorder="1" applyAlignment="1">
      <alignment vertical="center"/>
    </xf>
    <xf numFmtId="0" fontId="2" fillId="4" borderId="10" xfId="0" applyFont="1" applyFill="1" applyBorder="1" applyAlignment="1">
      <alignment vertical="center"/>
    </xf>
    <xf numFmtId="0" fontId="1" fillId="0" borderId="41" xfId="0" applyFont="1" applyBorder="1"/>
    <xf numFmtId="0" fontId="2" fillId="0" borderId="36" xfId="0" applyFont="1" applyBorder="1"/>
    <xf numFmtId="0" fontId="1" fillId="6" borderId="1" xfId="0" applyFont="1" applyFill="1" applyBorder="1" applyAlignment="1">
      <alignment horizontal="left" vertical="center" wrapText="1"/>
    </xf>
    <xf numFmtId="0" fontId="6" fillId="0" borderId="0" xfId="0" applyFont="1"/>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20" xfId="0" applyFont="1" applyFill="1" applyBorder="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2" borderId="23" xfId="0" applyFont="1" applyFill="1" applyBorder="1" applyAlignment="1">
      <alignment horizontal="center"/>
    </xf>
    <xf numFmtId="0" fontId="1" fillId="2" borderId="24" xfId="0" applyFont="1" applyFill="1" applyBorder="1" applyAlignment="1">
      <alignment horizontal="center"/>
    </xf>
    <xf numFmtId="0" fontId="1" fillId="2" borderId="25"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2" fillId="0" borderId="29" xfId="0" applyFont="1" applyBorder="1" applyAlignment="1">
      <alignment wrapText="1"/>
    </xf>
    <xf numFmtId="0" fontId="0" fillId="0" borderId="29" xfId="0" applyBorder="1" applyAlignment="1">
      <alignment wrapText="1"/>
    </xf>
    <xf numFmtId="0" fontId="2" fillId="5" borderId="30" xfId="0" applyFont="1" applyFill="1" applyBorder="1" applyAlignment="1">
      <alignment horizontal="center" vertical="center"/>
    </xf>
    <xf numFmtId="0" fontId="0" fillId="5" borderId="30" xfId="0"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7737D-B8C8-4050-81AB-C571F44319BE}">
  <dimension ref="A1:AE41"/>
  <sheetViews>
    <sheetView tabSelected="1" zoomScale="90" zoomScaleNormal="90" workbookViewId="0">
      <selection activeCell="N10" sqref="N10"/>
    </sheetView>
  </sheetViews>
  <sheetFormatPr defaultColWidth="8.85546875" defaultRowHeight="15" x14ac:dyDescent="0.25"/>
  <cols>
    <col min="1" max="1" width="52.140625" style="14" bestFit="1" customWidth="1"/>
    <col min="2" max="16384" width="8.85546875" style="14"/>
  </cols>
  <sheetData>
    <row r="1" spans="1:27"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7"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7"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7"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7"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c r="AA5" s="39"/>
    </row>
    <row r="6" spans="1:27"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7"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7" x14ac:dyDescent="0.25">
      <c r="A8" s="15" t="s">
        <v>29</v>
      </c>
      <c r="B8" s="16">
        <v>0</v>
      </c>
      <c r="C8" s="17">
        <v>0</v>
      </c>
      <c r="D8" s="17">
        <v>0</v>
      </c>
      <c r="E8" s="17">
        <v>0</v>
      </c>
      <c r="F8" s="17">
        <v>0</v>
      </c>
      <c r="G8" s="18">
        <v>0</v>
      </c>
      <c r="H8" s="18">
        <v>35</v>
      </c>
      <c r="I8" s="18">
        <v>50</v>
      </c>
      <c r="J8" s="18">
        <v>50</v>
      </c>
      <c r="K8" s="18">
        <v>50</v>
      </c>
      <c r="L8" s="17">
        <v>50</v>
      </c>
      <c r="M8" s="17"/>
      <c r="N8" s="17"/>
      <c r="O8" s="17"/>
      <c r="P8" s="17"/>
      <c r="Q8" s="17"/>
      <c r="R8" s="17"/>
      <c r="S8" s="17"/>
      <c r="T8" s="17"/>
      <c r="U8" s="17"/>
      <c r="V8" s="17"/>
      <c r="W8" s="17"/>
      <c r="X8" s="19"/>
      <c r="Y8" s="20">
        <v>235</v>
      </c>
    </row>
    <row r="9" spans="1:27" x14ac:dyDescent="0.25">
      <c r="A9" s="15" t="s">
        <v>30</v>
      </c>
      <c r="B9" s="16">
        <v>0</v>
      </c>
      <c r="C9" s="17">
        <v>0</v>
      </c>
      <c r="D9" s="17">
        <v>0</v>
      </c>
      <c r="E9" s="17">
        <v>0</v>
      </c>
      <c r="F9" s="17">
        <v>0</v>
      </c>
      <c r="G9" s="18">
        <v>0</v>
      </c>
      <c r="H9" s="18">
        <v>27</v>
      </c>
      <c r="I9" s="18">
        <v>80</v>
      </c>
      <c r="J9" s="18">
        <v>80</v>
      </c>
      <c r="K9" s="18">
        <v>80</v>
      </c>
      <c r="L9" s="17">
        <v>80</v>
      </c>
      <c r="M9" s="17">
        <v>80</v>
      </c>
      <c r="N9" s="17">
        <v>80</v>
      </c>
      <c r="O9" s="17">
        <v>80</v>
      </c>
      <c r="P9" s="17">
        <v>80</v>
      </c>
      <c r="Q9" s="17"/>
      <c r="R9" s="17"/>
      <c r="S9" s="17"/>
      <c r="T9" s="17"/>
      <c r="U9" s="17"/>
      <c r="V9" s="17"/>
      <c r="W9" s="17"/>
      <c r="X9" s="19"/>
      <c r="Y9" s="13">
        <v>667</v>
      </c>
    </row>
    <row r="10" spans="1:27"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7" x14ac:dyDescent="0.25">
      <c r="A11" s="15" t="s">
        <v>32</v>
      </c>
      <c r="B11" s="16">
        <v>0</v>
      </c>
      <c r="C11" s="17">
        <v>0</v>
      </c>
      <c r="D11" s="17">
        <v>0</v>
      </c>
      <c r="E11" s="17">
        <v>0</v>
      </c>
      <c r="F11" s="17">
        <v>0</v>
      </c>
      <c r="G11" s="18"/>
      <c r="H11" s="18"/>
      <c r="I11" s="18">
        <v>50</v>
      </c>
      <c r="J11" s="18">
        <v>50</v>
      </c>
      <c r="K11" s="23">
        <v>100</v>
      </c>
      <c r="L11" s="17">
        <v>100</v>
      </c>
      <c r="M11" s="17">
        <v>120</v>
      </c>
      <c r="N11" s="17">
        <v>120</v>
      </c>
      <c r="O11" s="17">
        <v>80</v>
      </c>
      <c r="P11" s="17"/>
      <c r="Q11" s="17"/>
      <c r="R11" s="17"/>
      <c r="S11" s="17"/>
      <c r="T11" s="17"/>
      <c r="U11" s="17"/>
      <c r="V11" s="17"/>
      <c r="W11" s="17"/>
      <c r="X11" s="19"/>
      <c r="Y11" s="20">
        <v>620</v>
      </c>
    </row>
    <row r="12" spans="1:27" x14ac:dyDescent="0.25">
      <c r="A12" s="15" t="s">
        <v>33</v>
      </c>
      <c r="B12" s="16"/>
      <c r="C12" s="17"/>
      <c r="D12" s="17"/>
      <c r="E12" s="17"/>
      <c r="F12" s="17"/>
      <c r="G12" s="18"/>
      <c r="H12" s="18"/>
      <c r="I12" s="18"/>
      <c r="J12" s="18"/>
      <c r="K12" s="23"/>
      <c r="L12" s="17"/>
      <c r="M12" s="17"/>
      <c r="N12" s="17"/>
      <c r="O12" s="17">
        <v>20</v>
      </c>
      <c r="P12" s="17">
        <v>40</v>
      </c>
      <c r="Q12" s="17">
        <v>40</v>
      </c>
      <c r="R12" s="17">
        <v>30</v>
      </c>
      <c r="S12" s="17"/>
      <c r="T12" s="17"/>
      <c r="U12" s="17"/>
      <c r="V12" s="17"/>
      <c r="W12" s="17"/>
      <c r="X12" s="19"/>
      <c r="Y12" s="13">
        <v>130</v>
      </c>
    </row>
    <row r="13" spans="1:27" x14ac:dyDescent="0.25">
      <c r="A13" s="15" t="s">
        <v>34</v>
      </c>
      <c r="B13" s="16">
        <v>0</v>
      </c>
      <c r="C13" s="17">
        <v>0</v>
      </c>
      <c r="D13" s="17">
        <v>0</v>
      </c>
      <c r="E13" s="17">
        <v>0</v>
      </c>
      <c r="F13" s="17">
        <v>0</v>
      </c>
      <c r="G13" s="18">
        <v>0</v>
      </c>
      <c r="H13" s="18">
        <v>0</v>
      </c>
      <c r="I13" s="18">
        <v>60</v>
      </c>
      <c r="J13" s="18">
        <v>120</v>
      </c>
      <c r="K13" s="18">
        <v>120</v>
      </c>
      <c r="L13" s="17">
        <v>120</v>
      </c>
      <c r="M13" s="17">
        <v>120</v>
      </c>
      <c r="N13" s="17">
        <v>120</v>
      </c>
      <c r="O13" s="17">
        <v>120</v>
      </c>
      <c r="P13" s="17">
        <v>120</v>
      </c>
      <c r="Q13" s="17">
        <v>120</v>
      </c>
      <c r="R13" s="17">
        <v>120</v>
      </c>
      <c r="S13" s="17">
        <v>120</v>
      </c>
      <c r="T13" s="17">
        <v>90</v>
      </c>
      <c r="U13" s="17"/>
      <c r="V13" s="17"/>
      <c r="W13" s="17"/>
      <c r="X13" s="19"/>
      <c r="Y13" s="20">
        <v>1350</v>
      </c>
    </row>
    <row r="14" spans="1:27" x14ac:dyDescent="0.25">
      <c r="A14" s="15" t="s">
        <v>35</v>
      </c>
      <c r="B14" s="16"/>
      <c r="C14" s="17"/>
      <c r="D14" s="17"/>
      <c r="E14" s="17"/>
      <c r="F14" s="17"/>
      <c r="G14" s="18"/>
      <c r="H14" s="18"/>
      <c r="I14" s="18"/>
      <c r="J14" s="18">
        <v>45</v>
      </c>
      <c r="K14" s="18">
        <v>35</v>
      </c>
      <c r="L14" s="17">
        <v>30</v>
      </c>
      <c r="M14" s="17">
        <v>30</v>
      </c>
      <c r="N14" s="17">
        <v>30</v>
      </c>
      <c r="O14" s="17">
        <v>30</v>
      </c>
      <c r="P14" s="17">
        <v>30</v>
      </c>
      <c r="Q14" s="17">
        <v>30</v>
      </c>
      <c r="R14" s="17">
        <v>20</v>
      </c>
      <c r="S14" s="17">
        <v>20</v>
      </c>
      <c r="T14" s="17"/>
      <c r="U14" s="17"/>
      <c r="V14" s="17"/>
      <c r="W14" s="17"/>
      <c r="X14" s="19"/>
      <c r="Y14" s="20">
        <v>300</v>
      </c>
    </row>
    <row r="15" spans="1:27" x14ac:dyDescent="0.25">
      <c r="A15" s="15" t="s">
        <v>36</v>
      </c>
      <c r="B15" s="16">
        <v>0</v>
      </c>
      <c r="C15" s="17">
        <v>0</v>
      </c>
      <c r="D15" s="17">
        <v>0</v>
      </c>
      <c r="E15" s="17">
        <v>0</v>
      </c>
      <c r="F15" s="17">
        <v>0</v>
      </c>
      <c r="G15" s="18">
        <v>0</v>
      </c>
      <c r="H15" s="18">
        <v>0</v>
      </c>
      <c r="I15" s="18">
        <v>0</v>
      </c>
      <c r="J15" s="18">
        <v>0</v>
      </c>
      <c r="K15" s="18">
        <v>155</v>
      </c>
      <c r="L15" s="17">
        <v>220</v>
      </c>
      <c r="M15" s="17">
        <v>220</v>
      </c>
      <c r="N15" s="17">
        <v>220</v>
      </c>
      <c r="O15" s="17">
        <v>220</v>
      </c>
      <c r="P15" s="17">
        <v>220</v>
      </c>
      <c r="Q15" s="17">
        <v>248</v>
      </c>
      <c r="R15" s="17">
        <v>248</v>
      </c>
      <c r="S15" s="17">
        <v>248</v>
      </c>
      <c r="T15" s="17">
        <v>248</v>
      </c>
      <c r="U15" s="17">
        <v>153</v>
      </c>
      <c r="V15" s="17"/>
      <c r="W15" s="17"/>
      <c r="X15" s="19"/>
      <c r="Y15" s="13">
        <v>2400</v>
      </c>
    </row>
    <row r="16" spans="1:27" x14ac:dyDescent="0.25">
      <c r="A16" s="15" t="s">
        <v>37</v>
      </c>
      <c r="B16" s="16">
        <v>0</v>
      </c>
      <c r="C16" s="17">
        <v>0</v>
      </c>
      <c r="D16" s="17">
        <v>0</v>
      </c>
      <c r="E16" s="17">
        <v>0</v>
      </c>
      <c r="F16" s="17">
        <v>0</v>
      </c>
      <c r="G16" s="18">
        <v>0</v>
      </c>
      <c r="H16" s="18">
        <v>25</v>
      </c>
      <c r="I16" s="18">
        <v>50</v>
      </c>
      <c r="J16" s="18">
        <v>50</v>
      </c>
      <c r="K16" s="18">
        <v>85</v>
      </c>
      <c r="L16" s="17">
        <v>121</v>
      </c>
      <c r="M16" s="17">
        <v>92</v>
      </c>
      <c r="N16" s="17">
        <v>74</v>
      </c>
      <c r="O16" s="17">
        <v>144</v>
      </c>
      <c r="P16" s="17">
        <v>106</v>
      </c>
      <c r="Q16" s="17">
        <v>108</v>
      </c>
      <c r="R16" s="17">
        <v>102</v>
      </c>
      <c r="S16" s="17">
        <v>110</v>
      </c>
      <c r="T16" s="17">
        <v>130</v>
      </c>
      <c r="U16" s="17">
        <v>130</v>
      </c>
      <c r="V16" s="17">
        <v>148</v>
      </c>
      <c r="W16" s="17">
        <v>25</v>
      </c>
      <c r="X16" s="19"/>
      <c r="Y16" s="20">
        <v>1500</v>
      </c>
      <c r="AA16" s="39"/>
    </row>
    <row r="17" spans="1:28"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8"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8"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8"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8"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8"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8"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8"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8"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c r="AB25" s="39"/>
    </row>
    <row r="26" spans="1:28"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8"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c r="AB27" s="40"/>
    </row>
    <row r="28" spans="1:28"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8" x14ac:dyDescent="0.25">
      <c r="A29" s="15" t="s">
        <v>50</v>
      </c>
      <c r="B29" s="16">
        <v>0</v>
      </c>
      <c r="C29" s="17">
        <v>0</v>
      </c>
      <c r="D29" s="17">
        <v>0</v>
      </c>
      <c r="E29" s="17">
        <v>0</v>
      </c>
      <c r="F29" s="17">
        <v>0</v>
      </c>
      <c r="G29" s="18">
        <v>0</v>
      </c>
      <c r="H29" s="18">
        <v>0</v>
      </c>
      <c r="I29" s="18">
        <v>10</v>
      </c>
      <c r="J29" s="18"/>
      <c r="K29" s="18"/>
      <c r="L29" s="17"/>
      <c r="M29" s="17"/>
      <c r="N29" s="17"/>
      <c r="O29" s="17"/>
      <c r="P29" s="17"/>
      <c r="Q29" s="17"/>
      <c r="R29" s="17"/>
      <c r="S29" s="17"/>
      <c r="T29" s="17"/>
      <c r="U29" s="17"/>
      <c r="V29" s="17"/>
      <c r="W29" s="17"/>
      <c r="X29" s="19"/>
      <c r="Y29" s="20">
        <v>10</v>
      </c>
    </row>
    <row r="30" spans="1:28" x14ac:dyDescent="0.25">
      <c r="A30" s="15" t="s">
        <v>51</v>
      </c>
      <c r="B30" s="16">
        <v>0</v>
      </c>
      <c r="C30" s="17">
        <v>0</v>
      </c>
      <c r="D30" s="17">
        <v>0</v>
      </c>
      <c r="E30" s="17">
        <v>0</v>
      </c>
      <c r="F30" s="17">
        <v>0</v>
      </c>
      <c r="G30" s="18">
        <v>10</v>
      </c>
      <c r="H30" s="18"/>
      <c r="I30" s="18"/>
      <c r="J30" s="18"/>
      <c r="K30" s="18"/>
      <c r="L30" s="17"/>
      <c r="M30" s="17"/>
      <c r="N30" s="17"/>
      <c r="O30" s="17"/>
      <c r="P30" s="17"/>
      <c r="Q30" s="17"/>
      <c r="R30" s="17"/>
      <c r="S30" s="17"/>
      <c r="T30" s="17"/>
      <c r="U30" s="17"/>
      <c r="V30" s="17"/>
      <c r="W30" s="17"/>
      <c r="X30" s="19"/>
      <c r="Y30" s="13">
        <v>10</v>
      </c>
    </row>
    <row r="31" spans="1:28" x14ac:dyDescent="0.25">
      <c r="A31" s="15" t="s">
        <v>52</v>
      </c>
      <c r="B31" s="16">
        <v>0</v>
      </c>
      <c r="C31" s="17">
        <v>0</v>
      </c>
      <c r="D31" s="17">
        <v>0</v>
      </c>
      <c r="E31" s="17">
        <v>0</v>
      </c>
      <c r="F31" s="17">
        <v>0</v>
      </c>
      <c r="G31" s="18">
        <v>30</v>
      </c>
      <c r="H31" s="18">
        <v>30</v>
      </c>
      <c r="I31" s="18"/>
      <c r="J31" s="18"/>
      <c r="K31" s="18"/>
      <c r="L31" s="17"/>
      <c r="M31" s="17"/>
      <c r="N31" s="17"/>
      <c r="O31" s="17"/>
      <c r="P31" s="17"/>
      <c r="Q31" s="17"/>
      <c r="R31" s="17"/>
      <c r="S31" s="17"/>
      <c r="T31" s="17"/>
      <c r="U31" s="17"/>
      <c r="V31" s="17"/>
      <c r="W31" s="17"/>
      <c r="X31" s="19"/>
      <c r="Y31" s="20">
        <v>60</v>
      </c>
    </row>
    <row r="32" spans="1:28" x14ac:dyDescent="0.25">
      <c r="A32" s="15" t="s">
        <v>53</v>
      </c>
      <c r="B32" s="16">
        <v>0</v>
      </c>
      <c r="C32" s="17">
        <v>0</v>
      </c>
      <c r="D32" s="17">
        <v>0</v>
      </c>
      <c r="E32" s="17">
        <v>0</v>
      </c>
      <c r="F32" s="17">
        <v>0</v>
      </c>
      <c r="G32" s="18">
        <v>0</v>
      </c>
      <c r="H32" s="27">
        <v>0</v>
      </c>
      <c r="I32" s="18">
        <v>50</v>
      </c>
      <c r="J32" s="18">
        <v>20</v>
      </c>
      <c r="K32" s="18"/>
      <c r="L32" s="17"/>
      <c r="M32" s="17"/>
      <c r="N32" s="17"/>
      <c r="O32" s="17"/>
      <c r="P32" s="17"/>
      <c r="Q32" s="17"/>
      <c r="R32" s="17"/>
      <c r="S32" s="17"/>
      <c r="T32" s="17"/>
      <c r="U32" s="17"/>
      <c r="V32" s="17"/>
      <c r="W32" s="17"/>
      <c r="X32" s="19"/>
      <c r="Y32" s="20">
        <v>70</v>
      </c>
    </row>
    <row r="33" spans="1:31"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31"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31"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31" x14ac:dyDescent="0.25">
      <c r="A36" s="15" t="s">
        <v>57</v>
      </c>
      <c r="B36" s="16">
        <v>0</v>
      </c>
      <c r="C36" s="17">
        <v>0</v>
      </c>
      <c r="D36" s="17">
        <v>0</v>
      </c>
      <c r="E36" s="17">
        <v>0</v>
      </c>
      <c r="F36" s="17">
        <v>0</v>
      </c>
      <c r="G36" s="18">
        <v>0</v>
      </c>
      <c r="H36" s="18">
        <v>14</v>
      </c>
      <c r="I36" s="18">
        <v>39</v>
      </c>
      <c r="J36" s="18"/>
      <c r="K36" s="18"/>
      <c r="L36" s="17"/>
      <c r="M36" s="17"/>
      <c r="N36" s="17"/>
      <c r="O36" s="17"/>
      <c r="P36" s="17"/>
      <c r="Q36" s="17"/>
      <c r="R36" s="17"/>
      <c r="S36" s="17"/>
      <c r="T36" s="17"/>
      <c r="U36" s="17"/>
      <c r="V36" s="17"/>
      <c r="W36" s="17"/>
      <c r="X36" s="19"/>
      <c r="Y36" s="13">
        <v>53</v>
      </c>
    </row>
    <row r="37" spans="1:31"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c r="AA37" s="39"/>
    </row>
    <row r="38" spans="1:31"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c r="Z38" s="41"/>
      <c r="AA38" s="39"/>
    </row>
    <row r="39" spans="1:31" s="22" customFormat="1" ht="15.75" thickBot="1" x14ac:dyDescent="0.3">
      <c r="A39" s="33" t="s">
        <v>60</v>
      </c>
      <c r="B39" s="34">
        <v>745</v>
      </c>
      <c r="C39" s="35">
        <v>771</v>
      </c>
      <c r="D39" s="35">
        <v>632</v>
      </c>
      <c r="E39" s="35">
        <v>581</v>
      </c>
      <c r="F39" s="35">
        <v>637</v>
      </c>
      <c r="G39" s="36">
        <v>841</v>
      </c>
      <c r="H39" s="36">
        <v>963</v>
      </c>
      <c r="I39" s="36">
        <v>805</v>
      </c>
      <c r="J39" s="36">
        <v>865</v>
      </c>
      <c r="K39" s="36">
        <v>996</v>
      </c>
      <c r="L39" s="35">
        <v>1097</v>
      </c>
      <c r="M39" s="35">
        <v>903</v>
      </c>
      <c r="N39" s="35">
        <v>861</v>
      </c>
      <c r="O39" s="35">
        <v>875</v>
      </c>
      <c r="P39" s="35">
        <v>772</v>
      </c>
      <c r="Q39" s="35">
        <v>702</v>
      </c>
      <c r="R39" s="35">
        <v>596</v>
      </c>
      <c r="S39" s="35">
        <v>574</v>
      </c>
      <c r="T39" s="35">
        <v>544</v>
      </c>
      <c r="U39" s="35">
        <v>404</v>
      </c>
      <c r="V39" s="35">
        <v>148</v>
      </c>
      <c r="W39" s="35">
        <v>25</v>
      </c>
      <c r="X39" s="37">
        <v>0</v>
      </c>
      <c r="Y39" s="38">
        <v>15337</v>
      </c>
      <c r="AA39" s="39"/>
    </row>
    <row r="40" spans="1:31"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c r="AD40" s="22"/>
      <c r="AE40" s="22"/>
    </row>
    <row r="41" spans="1:31" ht="15.75" thickBot="1" x14ac:dyDescent="0.3">
      <c r="G41" s="128" t="s">
        <v>62</v>
      </c>
      <c r="H41" s="129"/>
      <c r="I41" s="129"/>
      <c r="J41" s="129"/>
      <c r="K41" s="130"/>
    </row>
  </sheetData>
  <sheetProtection algorithmName="SHA-512" hashValue="rtbF3RQfuNno8hplPCb2ckAwBUU/n+5GMTAoMm9lav4vi2Bz6vnEfn+R0clmshwj+Lhfmp8hTqf4rap+Yi6E2A==" saltValue="oeoJqF2XgfYy+Gh+S5ajww==" spinCount="100000" sheet="1" objects="1" scenarios="1"/>
  <mergeCells count="3">
    <mergeCell ref="B5:Y5"/>
    <mergeCell ref="B40:U40"/>
    <mergeCell ref="G41:K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12F9-C73B-407A-81BD-15231A580AFA}">
  <sheetPr>
    <tabColor rgb="FF00B050"/>
  </sheetPr>
  <dimension ref="A1:AG49"/>
  <sheetViews>
    <sheetView zoomScale="90" zoomScaleNormal="90" workbookViewId="0">
      <pane xSplit="1" topLeftCell="B1" activePane="topRight" state="frozen"/>
      <selection activeCell="B8" sqref="B8"/>
      <selection pane="topRight" activeCell="Y8" sqref="Y8"/>
    </sheetView>
  </sheetViews>
  <sheetFormatPr defaultColWidth="8.85546875" defaultRowHeight="15" x14ac:dyDescent="0.25"/>
  <cols>
    <col min="1" max="1" width="52.140625" style="14" bestFit="1" customWidth="1"/>
    <col min="2" max="25" width="8.85546875" style="14"/>
    <col min="26" max="26" width="15.28515625" style="14" customWidth="1"/>
    <col min="27" max="27" width="39.5703125" style="14" customWidth="1"/>
    <col min="28" max="28" width="30.140625" style="60" customWidth="1"/>
    <col min="29" max="29" width="12.140625" style="61" customWidth="1"/>
    <col min="30" max="30" width="45.85546875" style="14" customWidth="1"/>
    <col min="31" max="31" width="11.5703125" style="61" customWidth="1"/>
    <col min="32" max="16384" width="8.85546875" style="14"/>
  </cols>
  <sheetData>
    <row r="1" spans="1:31"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c r="Z1" s="74"/>
      <c r="AA1" s="78" t="s">
        <v>119</v>
      </c>
      <c r="AB1" s="76" t="s">
        <v>67</v>
      </c>
      <c r="AC1" s="77" t="s">
        <v>103</v>
      </c>
      <c r="AD1" s="76" t="s">
        <v>104</v>
      </c>
      <c r="AE1" s="77" t="s">
        <v>105</v>
      </c>
    </row>
    <row r="2" spans="1:31"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c r="Z2" s="40"/>
      <c r="AA2" s="79"/>
      <c r="AB2" s="83"/>
      <c r="AC2" s="84"/>
      <c r="AD2" s="93"/>
      <c r="AE2" s="94"/>
    </row>
    <row r="3" spans="1:31"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c r="Z3" s="40"/>
      <c r="AA3" s="80" t="s">
        <v>66</v>
      </c>
      <c r="AB3" s="85" t="s">
        <v>120</v>
      </c>
      <c r="AC3" s="86" t="s">
        <v>120</v>
      </c>
      <c r="AD3" s="95" t="s">
        <v>120</v>
      </c>
      <c r="AE3" s="96" t="s">
        <v>120</v>
      </c>
    </row>
    <row r="4" spans="1:31"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c r="Z4" s="40"/>
      <c r="AA4" s="80" t="s">
        <v>66</v>
      </c>
      <c r="AB4" s="85" t="s">
        <v>120</v>
      </c>
      <c r="AC4" s="86" t="s">
        <v>120</v>
      </c>
      <c r="AD4" s="95" t="s">
        <v>120</v>
      </c>
      <c r="AE4" s="96" t="s">
        <v>120</v>
      </c>
    </row>
    <row r="5" spans="1:31"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c r="Z5" s="75"/>
      <c r="AA5" s="81"/>
      <c r="AB5" s="87"/>
      <c r="AC5" s="88"/>
      <c r="AD5" s="97"/>
      <c r="AE5" s="98"/>
    </row>
    <row r="6" spans="1:31"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c r="Z6" s="40"/>
      <c r="AA6" s="80"/>
      <c r="AB6" s="89" t="s">
        <v>106</v>
      </c>
      <c r="AC6" s="86" t="s">
        <v>68</v>
      </c>
      <c r="AD6" s="95" t="s">
        <v>82</v>
      </c>
      <c r="AE6" s="96" t="s">
        <v>68</v>
      </c>
    </row>
    <row r="7" spans="1:31"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c r="Z7" s="40"/>
      <c r="AA7" s="80"/>
      <c r="AB7" s="85" t="s">
        <v>69</v>
      </c>
      <c r="AC7" s="86" t="s">
        <v>68</v>
      </c>
      <c r="AD7" s="95" t="s">
        <v>83</v>
      </c>
      <c r="AE7" s="96" t="s">
        <v>68</v>
      </c>
    </row>
    <row r="8" spans="1:31" x14ac:dyDescent="0.25">
      <c r="A8" s="15" t="s">
        <v>29</v>
      </c>
      <c r="B8" s="16">
        <v>0</v>
      </c>
      <c r="C8" s="17">
        <v>0</v>
      </c>
      <c r="D8" s="17">
        <v>0</v>
      </c>
      <c r="E8" s="17">
        <v>0</v>
      </c>
      <c r="F8" s="17">
        <v>0</v>
      </c>
      <c r="G8" s="18">
        <v>0</v>
      </c>
      <c r="H8" s="18">
        <v>35</v>
      </c>
      <c r="I8" s="18">
        <v>50</v>
      </c>
      <c r="J8" s="18">
        <v>50</v>
      </c>
      <c r="K8" s="18">
        <v>50</v>
      </c>
      <c r="L8" s="17">
        <v>50</v>
      </c>
      <c r="M8" s="17"/>
      <c r="N8" s="17"/>
      <c r="O8" s="17"/>
      <c r="P8" s="17"/>
      <c r="Q8" s="17"/>
      <c r="R8" s="17"/>
      <c r="S8" s="17"/>
      <c r="T8" s="17"/>
      <c r="U8" s="17"/>
      <c r="V8" s="17"/>
      <c r="W8" s="17"/>
      <c r="X8" s="19"/>
      <c r="Y8" s="20">
        <v>235</v>
      </c>
      <c r="Z8" s="40"/>
      <c r="AA8" s="80"/>
      <c r="AB8" s="85" t="s">
        <v>70</v>
      </c>
      <c r="AC8" s="86" t="s">
        <v>68</v>
      </c>
      <c r="AD8" s="134" t="s">
        <v>110</v>
      </c>
      <c r="AE8" s="136" t="s">
        <v>121</v>
      </c>
    </row>
    <row r="9" spans="1:31" x14ac:dyDescent="0.25">
      <c r="A9" s="15" t="s">
        <v>30</v>
      </c>
      <c r="B9" s="16">
        <v>0</v>
      </c>
      <c r="C9" s="17">
        <v>0</v>
      </c>
      <c r="D9" s="17">
        <v>0</v>
      </c>
      <c r="E9" s="17">
        <v>0</v>
      </c>
      <c r="F9" s="17">
        <v>0</v>
      </c>
      <c r="G9" s="18">
        <v>0</v>
      </c>
      <c r="H9" s="18">
        <v>27</v>
      </c>
      <c r="I9" s="18">
        <v>80</v>
      </c>
      <c r="J9" s="18">
        <v>80</v>
      </c>
      <c r="K9" s="18">
        <v>80</v>
      </c>
      <c r="L9" s="17">
        <v>80</v>
      </c>
      <c r="M9" s="17">
        <v>80</v>
      </c>
      <c r="N9" s="17">
        <v>80</v>
      </c>
      <c r="O9" s="17">
        <v>80</v>
      </c>
      <c r="P9" s="17">
        <v>80</v>
      </c>
      <c r="Q9" s="17"/>
      <c r="R9" s="17"/>
      <c r="S9" s="17"/>
      <c r="T9" s="17"/>
      <c r="U9" s="17"/>
      <c r="V9" s="17"/>
      <c r="W9" s="17"/>
      <c r="X9" s="19"/>
      <c r="Y9" s="13">
        <v>667</v>
      </c>
      <c r="Z9" s="40"/>
      <c r="AA9" s="80"/>
      <c r="AB9" s="85" t="s">
        <v>70</v>
      </c>
      <c r="AC9" s="86" t="s">
        <v>68</v>
      </c>
      <c r="AD9" s="135"/>
      <c r="AE9" s="137"/>
    </row>
    <row r="10" spans="1:31"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c r="Z10" s="40"/>
      <c r="AA10" s="80"/>
      <c r="AB10" s="85" t="s">
        <v>70</v>
      </c>
      <c r="AC10" s="86" t="s">
        <v>68</v>
      </c>
      <c r="AD10" s="95" t="s">
        <v>84</v>
      </c>
      <c r="AE10" s="96" t="s">
        <v>68</v>
      </c>
    </row>
    <row r="11" spans="1:31" x14ac:dyDescent="0.25">
      <c r="A11" s="15" t="s">
        <v>32</v>
      </c>
      <c r="B11" s="16">
        <v>0</v>
      </c>
      <c r="C11" s="17">
        <v>0</v>
      </c>
      <c r="D11" s="17">
        <v>0</v>
      </c>
      <c r="E11" s="17">
        <v>0</v>
      </c>
      <c r="F11" s="17">
        <v>0</v>
      </c>
      <c r="G11" s="18"/>
      <c r="H11" s="18"/>
      <c r="I11" s="18">
        <v>50</v>
      </c>
      <c r="J11" s="18">
        <v>50</v>
      </c>
      <c r="K11" s="23">
        <v>100</v>
      </c>
      <c r="L11" s="17">
        <v>100</v>
      </c>
      <c r="M11" s="17">
        <v>120</v>
      </c>
      <c r="N11" s="17">
        <v>120</v>
      </c>
      <c r="O11" s="17">
        <v>80</v>
      </c>
      <c r="P11" s="17"/>
      <c r="Q11" s="17"/>
      <c r="R11" s="17"/>
      <c r="S11" s="17"/>
      <c r="T11" s="17"/>
      <c r="U11" s="17"/>
      <c r="V11" s="17"/>
      <c r="W11" s="17"/>
      <c r="X11" s="19"/>
      <c r="Y11" s="20">
        <v>620</v>
      </c>
      <c r="Z11" s="40"/>
      <c r="AA11" s="80"/>
      <c r="AB11" s="85" t="s">
        <v>71</v>
      </c>
      <c r="AC11" s="90" t="s">
        <v>72</v>
      </c>
      <c r="AD11" s="95" t="s">
        <v>70</v>
      </c>
      <c r="AE11" s="96" t="s">
        <v>68</v>
      </c>
    </row>
    <row r="12" spans="1:31" x14ac:dyDescent="0.25">
      <c r="A12" s="15" t="s">
        <v>33</v>
      </c>
      <c r="B12" s="16"/>
      <c r="C12" s="17"/>
      <c r="D12" s="17"/>
      <c r="E12" s="17"/>
      <c r="F12" s="17"/>
      <c r="G12" s="18"/>
      <c r="H12" s="18"/>
      <c r="I12" s="18"/>
      <c r="J12" s="18"/>
      <c r="K12" s="23"/>
      <c r="L12" s="17"/>
      <c r="M12" s="17"/>
      <c r="N12" s="17"/>
      <c r="O12" s="17">
        <v>20</v>
      </c>
      <c r="P12" s="17">
        <v>40</v>
      </c>
      <c r="Q12" s="17">
        <v>40</v>
      </c>
      <c r="R12" s="17">
        <v>30</v>
      </c>
      <c r="S12" s="17"/>
      <c r="T12" s="17"/>
      <c r="U12" s="17"/>
      <c r="V12" s="17"/>
      <c r="W12" s="17"/>
      <c r="X12" s="19"/>
      <c r="Y12" s="13">
        <v>130</v>
      </c>
      <c r="Z12" s="40"/>
      <c r="AA12" s="80"/>
      <c r="AB12" s="85" t="s">
        <v>71</v>
      </c>
      <c r="AC12" s="90" t="s">
        <v>72</v>
      </c>
      <c r="AD12" s="95" t="s">
        <v>70</v>
      </c>
      <c r="AE12" s="96" t="s">
        <v>68</v>
      </c>
    </row>
    <row r="13" spans="1:31" x14ac:dyDescent="0.25">
      <c r="A13" s="15" t="s">
        <v>34</v>
      </c>
      <c r="B13" s="16">
        <v>0</v>
      </c>
      <c r="C13" s="17">
        <v>0</v>
      </c>
      <c r="D13" s="17">
        <v>0</v>
      </c>
      <c r="E13" s="17">
        <v>0</v>
      </c>
      <c r="F13" s="17">
        <v>0</v>
      </c>
      <c r="G13" s="18">
        <v>0</v>
      </c>
      <c r="H13" s="18">
        <v>0</v>
      </c>
      <c r="I13" s="18">
        <v>60</v>
      </c>
      <c r="J13" s="18">
        <v>120</v>
      </c>
      <c r="K13" s="18">
        <v>120</v>
      </c>
      <c r="L13" s="17">
        <v>120</v>
      </c>
      <c r="M13" s="17">
        <v>120</v>
      </c>
      <c r="N13" s="17">
        <v>120</v>
      </c>
      <c r="O13" s="17">
        <v>120</v>
      </c>
      <c r="P13" s="17">
        <v>120</v>
      </c>
      <c r="Q13" s="17">
        <v>120</v>
      </c>
      <c r="R13" s="17">
        <v>120</v>
      </c>
      <c r="S13" s="17">
        <v>120</v>
      </c>
      <c r="T13" s="17">
        <v>90</v>
      </c>
      <c r="U13" s="17"/>
      <c r="V13" s="17"/>
      <c r="W13" s="17"/>
      <c r="X13" s="19"/>
      <c r="Y13" s="20">
        <v>1350</v>
      </c>
      <c r="Z13" s="40"/>
      <c r="AA13" s="80"/>
      <c r="AB13" s="85" t="s">
        <v>71</v>
      </c>
      <c r="AC13" s="90" t="s">
        <v>72</v>
      </c>
      <c r="AD13" s="95" t="s">
        <v>85</v>
      </c>
      <c r="AE13" s="96" t="s">
        <v>68</v>
      </c>
    </row>
    <row r="14" spans="1:31" x14ac:dyDescent="0.25">
      <c r="A14" s="15" t="s">
        <v>35</v>
      </c>
      <c r="B14" s="16"/>
      <c r="C14" s="17"/>
      <c r="D14" s="17"/>
      <c r="E14" s="17"/>
      <c r="F14" s="17"/>
      <c r="G14" s="18"/>
      <c r="H14" s="18"/>
      <c r="I14" s="18"/>
      <c r="J14" s="18">
        <v>45</v>
      </c>
      <c r="K14" s="18">
        <v>35</v>
      </c>
      <c r="L14" s="17">
        <v>30</v>
      </c>
      <c r="M14" s="17">
        <v>30</v>
      </c>
      <c r="N14" s="17">
        <v>30</v>
      </c>
      <c r="O14" s="17">
        <v>30</v>
      </c>
      <c r="P14" s="17">
        <v>30</v>
      </c>
      <c r="Q14" s="17">
        <v>30</v>
      </c>
      <c r="R14" s="17">
        <v>20</v>
      </c>
      <c r="S14" s="17">
        <v>20</v>
      </c>
      <c r="T14" s="17"/>
      <c r="U14" s="17"/>
      <c r="V14" s="17"/>
      <c r="W14" s="17"/>
      <c r="X14" s="19"/>
      <c r="Y14" s="20">
        <v>300</v>
      </c>
      <c r="Z14" s="40"/>
      <c r="AA14" s="80"/>
      <c r="AB14" s="85" t="s">
        <v>70</v>
      </c>
      <c r="AC14" s="86" t="s">
        <v>68</v>
      </c>
      <c r="AD14" s="95" t="s">
        <v>71</v>
      </c>
      <c r="AE14" s="90" t="s">
        <v>72</v>
      </c>
    </row>
    <row r="15" spans="1:31" x14ac:dyDescent="0.25">
      <c r="A15" s="15" t="s">
        <v>36</v>
      </c>
      <c r="B15" s="16">
        <v>0</v>
      </c>
      <c r="C15" s="17">
        <v>0</v>
      </c>
      <c r="D15" s="17">
        <v>0</v>
      </c>
      <c r="E15" s="17">
        <v>0</v>
      </c>
      <c r="F15" s="17">
        <v>0</v>
      </c>
      <c r="G15" s="18">
        <v>0</v>
      </c>
      <c r="H15" s="18">
        <v>0</v>
      </c>
      <c r="I15" s="18">
        <v>0</v>
      </c>
      <c r="J15" s="18">
        <v>0</v>
      </c>
      <c r="K15" s="18">
        <v>155</v>
      </c>
      <c r="L15" s="17">
        <v>220</v>
      </c>
      <c r="M15" s="17">
        <v>220</v>
      </c>
      <c r="N15" s="17">
        <v>220</v>
      </c>
      <c r="O15" s="17">
        <v>220</v>
      </c>
      <c r="P15" s="17">
        <v>220</v>
      </c>
      <c r="Q15" s="17">
        <v>248</v>
      </c>
      <c r="R15" s="17">
        <v>248</v>
      </c>
      <c r="S15" s="17">
        <v>248</v>
      </c>
      <c r="T15" s="17">
        <v>248</v>
      </c>
      <c r="U15" s="17">
        <v>153</v>
      </c>
      <c r="V15" s="17"/>
      <c r="W15" s="17"/>
      <c r="X15" s="19"/>
      <c r="Y15" s="13">
        <v>2400</v>
      </c>
      <c r="Z15" s="40"/>
      <c r="AA15" s="80"/>
      <c r="AB15" s="85" t="s">
        <v>70</v>
      </c>
      <c r="AC15" s="86" t="s">
        <v>68</v>
      </c>
      <c r="AD15" s="95" t="s">
        <v>71</v>
      </c>
      <c r="AE15" s="90" t="s">
        <v>72</v>
      </c>
    </row>
    <row r="16" spans="1:31" x14ac:dyDescent="0.25">
      <c r="A16" s="15" t="s">
        <v>37</v>
      </c>
      <c r="B16" s="16">
        <v>0</v>
      </c>
      <c r="C16" s="17">
        <v>0</v>
      </c>
      <c r="D16" s="17">
        <v>0</v>
      </c>
      <c r="E16" s="17">
        <v>0</v>
      </c>
      <c r="F16" s="17">
        <v>0</v>
      </c>
      <c r="G16" s="18">
        <v>0</v>
      </c>
      <c r="H16" s="18">
        <v>25</v>
      </c>
      <c r="I16" s="18">
        <v>50</v>
      </c>
      <c r="J16" s="18">
        <v>50</v>
      </c>
      <c r="K16" s="18">
        <v>85</v>
      </c>
      <c r="L16" s="17">
        <v>121</v>
      </c>
      <c r="M16" s="17">
        <v>92</v>
      </c>
      <c r="N16" s="17">
        <v>74</v>
      </c>
      <c r="O16" s="17">
        <v>144</v>
      </c>
      <c r="P16" s="17">
        <v>106</v>
      </c>
      <c r="Q16" s="17">
        <v>108</v>
      </c>
      <c r="R16" s="17">
        <v>102</v>
      </c>
      <c r="S16" s="17">
        <v>110</v>
      </c>
      <c r="T16" s="17">
        <v>130</v>
      </c>
      <c r="U16" s="17">
        <v>130</v>
      </c>
      <c r="V16" s="17">
        <v>148</v>
      </c>
      <c r="W16" s="17">
        <v>25</v>
      </c>
      <c r="X16" s="19"/>
      <c r="Y16" s="20">
        <v>1500</v>
      </c>
      <c r="Z16" s="40"/>
      <c r="AA16" s="80"/>
      <c r="AB16" s="85" t="s">
        <v>70</v>
      </c>
      <c r="AC16" s="86" t="s">
        <v>68</v>
      </c>
      <c r="AD16" s="95" t="s">
        <v>71</v>
      </c>
      <c r="AE16" s="90" t="s">
        <v>72</v>
      </c>
    </row>
    <row r="17" spans="1:31" s="22" customFormat="1" ht="28.35" customHeigh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c r="Z17" s="14"/>
      <c r="AA17" s="21" t="s">
        <v>73</v>
      </c>
      <c r="AB17" s="102"/>
      <c r="AC17" s="103"/>
      <c r="AD17" s="97"/>
      <c r="AE17" s="98"/>
    </row>
    <row r="18" spans="1:31"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c r="Z18" s="40"/>
      <c r="AA18" s="80" t="s">
        <v>74</v>
      </c>
      <c r="AB18" s="85" t="s">
        <v>70</v>
      </c>
      <c r="AC18" s="86" t="s">
        <v>68</v>
      </c>
      <c r="AD18" s="95" t="s">
        <v>70</v>
      </c>
      <c r="AE18" s="86" t="s">
        <v>68</v>
      </c>
    </row>
    <row r="19" spans="1:31"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c r="Z19" s="40"/>
      <c r="AA19" s="80" t="s">
        <v>74</v>
      </c>
      <c r="AB19" s="85" t="s">
        <v>70</v>
      </c>
      <c r="AC19" s="86" t="s">
        <v>68</v>
      </c>
      <c r="AD19" s="95" t="s">
        <v>70</v>
      </c>
      <c r="AE19" s="86" t="s">
        <v>68</v>
      </c>
    </row>
    <row r="20" spans="1:31"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c r="Z20" s="40"/>
      <c r="AA20" s="80" t="s">
        <v>74</v>
      </c>
      <c r="AB20" s="85" t="s">
        <v>70</v>
      </c>
      <c r="AC20" s="86" t="s">
        <v>68</v>
      </c>
      <c r="AD20" s="95" t="s">
        <v>70</v>
      </c>
      <c r="AE20" s="86" t="s">
        <v>68</v>
      </c>
    </row>
    <row r="21" spans="1:31"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c r="Z21" s="40"/>
      <c r="AA21" s="80" t="s">
        <v>74</v>
      </c>
      <c r="AB21" s="85" t="s">
        <v>70</v>
      </c>
      <c r="AC21" s="86" t="s">
        <v>68</v>
      </c>
      <c r="AD21" s="95" t="s">
        <v>70</v>
      </c>
      <c r="AE21" s="86" t="s">
        <v>68</v>
      </c>
    </row>
    <row r="22" spans="1:31"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c r="Z22" s="40"/>
      <c r="AA22" s="80" t="s">
        <v>74</v>
      </c>
      <c r="AB22" s="85" t="s">
        <v>70</v>
      </c>
      <c r="AC22" s="86" t="s">
        <v>68</v>
      </c>
      <c r="AD22" s="95" t="s">
        <v>70</v>
      </c>
      <c r="AE22" s="86" t="s">
        <v>68</v>
      </c>
    </row>
    <row r="23" spans="1:31"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c r="Z23" s="40"/>
      <c r="AA23" s="80" t="s">
        <v>74</v>
      </c>
      <c r="AB23" s="85" t="s">
        <v>70</v>
      </c>
      <c r="AC23" s="86" t="s">
        <v>68</v>
      </c>
      <c r="AD23" s="95" t="s">
        <v>70</v>
      </c>
      <c r="AE23" s="86" t="s">
        <v>68</v>
      </c>
    </row>
    <row r="24" spans="1:31"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c r="Z24" s="40"/>
      <c r="AA24" s="80" t="s">
        <v>74</v>
      </c>
      <c r="AB24" s="85" t="s">
        <v>70</v>
      </c>
      <c r="AC24" s="86" t="s">
        <v>68</v>
      </c>
      <c r="AD24" s="95" t="s">
        <v>70</v>
      </c>
      <c r="AE24" s="86" t="s">
        <v>68</v>
      </c>
    </row>
    <row r="25" spans="1:31"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c r="Z25" s="40"/>
      <c r="AA25" s="80" t="s">
        <v>74</v>
      </c>
      <c r="AB25" s="85" t="s">
        <v>70</v>
      </c>
      <c r="AC25" s="86" t="s">
        <v>68</v>
      </c>
      <c r="AD25" s="95" t="s">
        <v>70</v>
      </c>
      <c r="AE25" s="86" t="s">
        <v>68</v>
      </c>
    </row>
    <row r="26" spans="1:31"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c r="Z26" s="40"/>
      <c r="AA26" s="80" t="s">
        <v>75</v>
      </c>
      <c r="AB26" s="85" t="s">
        <v>70</v>
      </c>
      <c r="AC26" s="86" t="s">
        <v>68</v>
      </c>
      <c r="AD26" s="95" t="s">
        <v>70</v>
      </c>
      <c r="AE26" s="86" t="s">
        <v>68</v>
      </c>
    </row>
    <row r="27" spans="1:31"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c r="Z27" s="40"/>
      <c r="AA27" s="80" t="s">
        <v>75</v>
      </c>
      <c r="AB27" s="85" t="s">
        <v>70</v>
      </c>
      <c r="AC27" s="86" t="s">
        <v>68</v>
      </c>
      <c r="AD27" s="95" t="s">
        <v>70</v>
      </c>
      <c r="AE27" s="86" t="s">
        <v>68</v>
      </c>
    </row>
    <row r="28" spans="1:31"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c r="Z28" s="40"/>
      <c r="AA28" s="80" t="s">
        <v>75</v>
      </c>
      <c r="AB28" s="85" t="s">
        <v>70</v>
      </c>
      <c r="AC28" s="86" t="s">
        <v>68</v>
      </c>
      <c r="AD28" s="95" t="s">
        <v>70</v>
      </c>
      <c r="AE28" s="86" t="s">
        <v>68</v>
      </c>
    </row>
    <row r="29" spans="1:31" x14ac:dyDescent="0.25">
      <c r="A29" s="15" t="s">
        <v>50</v>
      </c>
      <c r="B29" s="16">
        <v>0</v>
      </c>
      <c r="C29" s="17">
        <v>0</v>
      </c>
      <c r="D29" s="17">
        <v>0</v>
      </c>
      <c r="E29" s="17">
        <v>0</v>
      </c>
      <c r="F29" s="17">
        <v>0</v>
      </c>
      <c r="G29" s="18">
        <v>0</v>
      </c>
      <c r="H29" s="18">
        <v>0</v>
      </c>
      <c r="I29" s="18">
        <v>10</v>
      </c>
      <c r="J29" s="18"/>
      <c r="K29" s="18"/>
      <c r="L29" s="17"/>
      <c r="M29" s="17"/>
      <c r="N29" s="17"/>
      <c r="O29" s="17"/>
      <c r="P29" s="17"/>
      <c r="Q29" s="17"/>
      <c r="R29" s="17"/>
      <c r="S29" s="17"/>
      <c r="T29" s="17"/>
      <c r="U29" s="17"/>
      <c r="V29" s="17"/>
      <c r="W29" s="17"/>
      <c r="X29" s="19"/>
      <c r="Y29" s="20">
        <v>10</v>
      </c>
      <c r="Z29" s="40"/>
      <c r="AA29" s="15" t="s">
        <v>111</v>
      </c>
      <c r="AB29" s="85" t="s">
        <v>70</v>
      </c>
      <c r="AC29" s="86" t="s">
        <v>68</v>
      </c>
      <c r="AD29" s="95" t="s">
        <v>112</v>
      </c>
      <c r="AE29" s="90" t="s">
        <v>72</v>
      </c>
    </row>
    <row r="30" spans="1:31" x14ac:dyDescent="0.25">
      <c r="A30" s="15" t="s">
        <v>51</v>
      </c>
      <c r="B30" s="16">
        <v>0</v>
      </c>
      <c r="C30" s="17">
        <v>0</v>
      </c>
      <c r="D30" s="17">
        <v>0</v>
      </c>
      <c r="E30" s="17">
        <v>0</v>
      </c>
      <c r="F30" s="17">
        <v>0</v>
      </c>
      <c r="G30" s="18">
        <v>10</v>
      </c>
      <c r="H30" s="18"/>
      <c r="I30" s="18"/>
      <c r="J30" s="18"/>
      <c r="K30" s="18"/>
      <c r="L30" s="17"/>
      <c r="M30" s="17"/>
      <c r="N30" s="17"/>
      <c r="O30" s="17"/>
      <c r="P30" s="17"/>
      <c r="Q30" s="17"/>
      <c r="R30" s="17"/>
      <c r="S30" s="17"/>
      <c r="T30" s="17"/>
      <c r="U30" s="17"/>
      <c r="V30" s="17"/>
      <c r="W30" s="17"/>
      <c r="X30" s="19"/>
      <c r="Y30" s="13">
        <v>10</v>
      </c>
      <c r="Z30" s="40"/>
      <c r="AA30" s="80" t="s">
        <v>76</v>
      </c>
      <c r="AB30" s="89" t="s">
        <v>86</v>
      </c>
      <c r="AC30" s="90" t="s">
        <v>72</v>
      </c>
      <c r="AD30" s="95" t="s">
        <v>70</v>
      </c>
      <c r="AE30" s="86" t="s">
        <v>68</v>
      </c>
    </row>
    <row r="31" spans="1:31" x14ac:dyDescent="0.25">
      <c r="A31" s="15" t="s">
        <v>52</v>
      </c>
      <c r="B31" s="16">
        <v>0</v>
      </c>
      <c r="C31" s="17">
        <v>0</v>
      </c>
      <c r="D31" s="17">
        <v>0</v>
      </c>
      <c r="E31" s="17">
        <v>0</v>
      </c>
      <c r="F31" s="17">
        <v>0</v>
      </c>
      <c r="G31" s="18">
        <v>30</v>
      </c>
      <c r="H31" s="18">
        <v>30</v>
      </c>
      <c r="I31" s="18"/>
      <c r="J31" s="18"/>
      <c r="K31" s="18"/>
      <c r="L31" s="17"/>
      <c r="M31" s="17"/>
      <c r="N31" s="17"/>
      <c r="O31" s="17"/>
      <c r="P31" s="17"/>
      <c r="Q31" s="17"/>
      <c r="R31" s="17"/>
      <c r="S31" s="17"/>
      <c r="T31" s="17"/>
      <c r="U31" s="17"/>
      <c r="V31" s="17"/>
      <c r="W31" s="17"/>
      <c r="X31" s="19"/>
      <c r="Y31" s="20">
        <v>60</v>
      </c>
      <c r="Z31" s="40"/>
      <c r="AA31" s="80" t="s">
        <v>77</v>
      </c>
      <c r="AB31" s="85" t="s">
        <v>70</v>
      </c>
      <c r="AC31" s="86" t="s">
        <v>68</v>
      </c>
      <c r="AD31" s="95"/>
      <c r="AE31" s="99" t="s">
        <v>72</v>
      </c>
    </row>
    <row r="32" spans="1:31" x14ac:dyDescent="0.25">
      <c r="A32" s="15" t="s">
        <v>53</v>
      </c>
      <c r="B32" s="16">
        <v>0</v>
      </c>
      <c r="C32" s="17">
        <v>0</v>
      </c>
      <c r="D32" s="17">
        <v>0</v>
      </c>
      <c r="E32" s="17">
        <v>0</v>
      </c>
      <c r="F32" s="17">
        <v>0</v>
      </c>
      <c r="G32" s="18">
        <v>0</v>
      </c>
      <c r="H32" s="27">
        <v>0</v>
      </c>
      <c r="I32" s="18">
        <v>50</v>
      </c>
      <c r="J32" s="18">
        <v>20</v>
      </c>
      <c r="K32" s="18"/>
      <c r="L32" s="17"/>
      <c r="M32" s="17"/>
      <c r="N32" s="17"/>
      <c r="O32" s="17"/>
      <c r="P32" s="17"/>
      <c r="Q32" s="17"/>
      <c r="R32" s="17"/>
      <c r="S32" s="17"/>
      <c r="T32" s="17"/>
      <c r="U32" s="17"/>
      <c r="V32" s="17"/>
      <c r="W32" s="17"/>
      <c r="X32" s="19"/>
      <c r="Y32" s="20">
        <v>70</v>
      </c>
      <c r="Z32" s="40"/>
      <c r="AA32" s="80" t="s">
        <v>77</v>
      </c>
      <c r="AB32" s="85" t="s">
        <v>70</v>
      </c>
      <c r="AC32" s="86" t="s">
        <v>68</v>
      </c>
      <c r="AD32" s="95"/>
      <c r="AE32" s="99" t="s">
        <v>72</v>
      </c>
    </row>
    <row r="33" spans="1:33"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c r="Z33" s="40"/>
      <c r="AA33" s="80" t="s">
        <v>78</v>
      </c>
      <c r="AB33" s="85" t="s">
        <v>70</v>
      </c>
      <c r="AC33" s="86" t="s">
        <v>68</v>
      </c>
      <c r="AD33" s="95" t="s">
        <v>70</v>
      </c>
      <c r="AE33" s="86" t="s">
        <v>68</v>
      </c>
    </row>
    <row r="34" spans="1:33"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c r="Z34" s="40"/>
      <c r="AA34" s="80" t="s">
        <v>78</v>
      </c>
      <c r="AB34" s="85" t="s">
        <v>70</v>
      </c>
      <c r="AC34" s="86" t="s">
        <v>68</v>
      </c>
      <c r="AD34" s="95" t="s">
        <v>70</v>
      </c>
      <c r="AE34" s="86" t="s">
        <v>68</v>
      </c>
    </row>
    <row r="35" spans="1:33"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c r="Z35" s="40"/>
      <c r="AA35" s="80" t="s">
        <v>78</v>
      </c>
      <c r="AB35" s="85" t="s">
        <v>70</v>
      </c>
      <c r="AC35" s="86" t="s">
        <v>68</v>
      </c>
      <c r="AD35" s="95" t="s">
        <v>70</v>
      </c>
      <c r="AE35" s="86" t="s">
        <v>68</v>
      </c>
    </row>
    <row r="36" spans="1:33" x14ac:dyDescent="0.25">
      <c r="A36" s="15" t="s">
        <v>57</v>
      </c>
      <c r="B36" s="16">
        <v>0</v>
      </c>
      <c r="C36" s="17">
        <v>0</v>
      </c>
      <c r="D36" s="17">
        <v>0</v>
      </c>
      <c r="E36" s="17">
        <v>0</v>
      </c>
      <c r="F36" s="17">
        <v>0</v>
      </c>
      <c r="G36" s="18">
        <v>0</v>
      </c>
      <c r="H36" s="18">
        <v>14</v>
      </c>
      <c r="I36" s="18">
        <v>39</v>
      </c>
      <c r="J36" s="18"/>
      <c r="K36" s="18"/>
      <c r="L36" s="17"/>
      <c r="M36" s="17"/>
      <c r="N36" s="17"/>
      <c r="O36" s="17"/>
      <c r="P36" s="17"/>
      <c r="Q36" s="17"/>
      <c r="R36" s="17"/>
      <c r="S36" s="17"/>
      <c r="T36" s="17"/>
      <c r="U36" s="17"/>
      <c r="V36" s="17"/>
      <c r="W36" s="17"/>
      <c r="X36" s="19"/>
      <c r="Y36" s="13">
        <v>53</v>
      </c>
      <c r="Z36" s="40"/>
      <c r="AA36" s="80" t="s">
        <v>79</v>
      </c>
      <c r="AB36" s="85" t="s">
        <v>70</v>
      </c>
      <c r="AC36" s="86" t="s">
        <v>68</v>
      </c>
      <c r="AD36" s="95" t="s">
        <v>113</v>
      </c>
      <c r="AE36" s="99" t="s">
        <v>72</v>
      </c>
    </row>
    <row r="37" spans="1:33"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c r="Z37" s="40"/>
      <c r="AA37" s="80" t="s">
        <v>80</v>
      </c>
      <c r="AB37" s="85" t="s">
        <v>70</v>
      </c>
      <c r="AC37" s="86" t="s">
        <v>68</v>
      </c>
      <c r="AD37" s="95" t="s">
        <v>70</v>
      </c>
      <c r="AE37" s="86" t="s">
        <v>68</v>
      </c>
    </row>
    <row r="38" spans="1:33" ht="18" customHeight="1"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c r="Z38" s="40"/>
      <c r="AA38" s="104" t="s">
        <v>81</v>
      </c>
      <c r="AB38" s="85" t="s">
        <v>70</v>
      </c>
      <c r="AC38" s="86" t="s">
        <v>68</v>
      </c>
      <c r="AD38" s="95" t="s">
        <v>70</v>
      </c>
      <c r="AE38" s="86" t="s">
        <v>68</v>
      </c>
    </row>
    <row r="39" spans="1:33" s="22" customFormat="1" ht="15.75" thickBot="1" x14ac:dyDescent="0.3">
      <c r="A39" s="33" t="s">
        <v>60</v>
      </c>
      <c r="B39" s="34">
        <v>745</v>
      </c>
      <c r="C39" s="35">
        <v>771</v>
      </c>
      <c r="D39" s="35">
        <v>632</v>
      </c>
      <c r="E39" s="35">
        <v>581</v>
      </c>
      <c r="F39" s="35">
        <v>637</v>
      </c>
      <c r="G39" s="36">
        <v>841</v>
      </c>
      <c r="H39" s="36">
        <v>963</v>
      </c>
      <c r="I39" s="36">
        <v>805</v>
      </c>
      <c r="J39" s="36">
        <v>865</v>
      </c>
      <c r="K39" s="36">
        <v>996</v>
      </c>
      <c r="L39" s="35">
        <v>1097</v>
      </c>
      <c r="M39" s="35">
        <v>903</v>
      </c>
      <c r="N39" s="35">
        <v>861</v>
      </c>
      <c r="O39" s="35">
        <v>875</v>
      </c>
      <c r="P39" s="35">
        <v>772</v>
      </c>
      <c r="Q39" s="35">
        <v>702</v>
      </c>
      <c r="R39" s="35">
        <v>596</v>
      </c>
      <c r="S39" s="35">
        <v>574</v>
      </c>
      <c r="T39" s="35">
        <v>544</v>
      </c>
      <c r="U39" s="35">
        <v>404</v>
      </c>
      <c r="V39" s="35">
        <v>148</v>
      </c>
      <c r="W39" s="35">
        <v>25</v>
      </c>
      <c r="X39" s="37">
        <v>0</v>
      </c>
      <c r="Y39" s="38">
        <v>15337</v>
      </c>
      <c r="Z39" s="39"/>
      <c r="AA39" s="82"/>
      <c r="AB39" s="91"/>
      <c r="AC39" s="92"/>
      <c r="AD39" s="100"/>
      <c r="AE39" s="101"/>
    </row>
    <row r="40" spans="1:33" ht="17.25" thickBot="1" x14ac:dyDescent="0.3">
      <c r="B40" s="125" t="s">
        <v>61</v>
      </c>
      <c r="C40" s="126"/>
      <c r="D40" s="126"/>
      <c r="E40" s="126"/>
      <c r="F40" s="126"/>
      <c r="G40" s="126"/>
      <c r="H40" s="126"/>
      <c r="I40" s="126"/>
      <c r="J40" s="126"/>
      <c r="K40" s="126"/>
      <c r="L40" s="126"/>
      <c r="M40" s="126"/>
      <c r="N40" s="126"/>
      <c r="O40" s="126"/>
      <c r="P40" s="126"/>
      <c r="Q40" s="126"/>
      <c r="R40" s="126"/>
      <c r="S40" s="126"/>
      <c r="T40" s="126"/>
      <c r="U40" s="127"/>
      <c r="AA40" s="14" t="s">
        <v>122</v>
      </c>
      <c r="AF40" s="22"/>
      <c r="AG40" s="22"/>
    </row>
    <row r="41" spans="1:33" x14ac:dyDescent="0.25">
      <c r="B41" s="75"/>
      <c r="C41" s="75"/>
      <c r="D41" s="75"/>
      <c r="E41" s="75"/>
      <c r="F41" s="75"/>
      <c r="G41" s="75"/>
      <c r="H41" s="75"/>
      <c r="I41" s="75"/>
      <c r="J41" s="75"/>
      <c r="K41" s="75"/>
      <c r="L41" s="75"/>
      <c r="M41" s="75"/>
      <c r="N41" s="75"/>
      <c r="O41" s="75"/>
      <c r="P41" s="75"/>
      <c r="Q41" s="75"/>
      <c r="R41" s="75"/>
      <c r="S41" s="75"/>
      <c r="T41" s="75"/>
      <c r="U41" s="75"/>
      <c r="AF41" s="22"/>
      <c r="AG41" s="22"/>
    </row>
    <row r="42" spans="1:33" ht="15.75" thickBot="1" x14ac:dyDescent="0.3">
      <c r="B42" s="75"/>
      <c r="C42" s="75"/>
      <c r="D42" s="75"/>
      <c r="E42" s="75"/>
      <c r="F42" s="75"/>
      <c r="G42" s="75"/>
      <c r="H42" s="75"/>
      <c r="I42" s="75"/>
      <c r="J42" s="75"/>
      <c r="K42" s="75"/>
      <c r="L42" s="75"/>
      <c r="M42" s="75"/>
      <c r="N42" s="75"/>
      <c r="O42" s="75"/>
      <c r="P42" s="75"/>
      <c r="Q42" s="75"/>
      <c r="R42" s="75"/>
      <c r="S42" s="75"/>
      <c r="T42" s="75"/>
      <c r="U42" s="75"/>
      <c r="AF42" s="22"/>
      <c r="AG42" s="22"/>
    </row>
    <row r="43" spans="1:33" ht="15.75" thickBot="1" x14ac:dyDescent="0.3">
      <c r="G43" s="131" t="s">
        <v>62</v>
      </c>
      <c r="H43" s="132"/>
      <c r="I43" s="132"/>
      <c r="J43" s="132"/>
      <c r="K43" s="133"/>
    </row>
    <row r="44" spans="1:33" ht="45.75" thickBot="1" x14ac:dyDescent="0.3">
      <c r="A44" s="66" t="s">
        <v>107</v>
      </c>
      <c r="B44" s="2" t="s">
        <v>1</v>
      </c>
      <c r="C44" s="3" t="s">
        <v>2</v>
      </c>
      <c r="D44" s="3" t="s">
        <v>3</v>
      </c>
      <c r="E44" s="3" t="s">
        <v>4</v>
      </c>
      <c r="F44" s="3" t="s">
        <v>5</v>
      </c>
      <c r="G44" s="4" t="s">
        <v>6</v>
      </c>
      <c r="H44" s="4" t="s">
        <v>7</v>
      </c>
      <c r="I44" s="4" t="s">
        <v>8</v>
      </c>
      <c r="J44" s="4" t="s">
        <v>9</v>
      </c>
      <c r="K44" s="4" t="s">
        <v>10</v>
      </c>
      <c r="L44" s="3" t="s">
        <v>11</v>
      </c>
      <c r="M44" s="3" t="s">
        <v>12</v>
      </c>
      <c r="N44" s="3" t="s">
        <v>13</v>
      </c>
      <c r="O44" s="3" t="s">
        <v>14</v>
      </c>
      <c r="P44" s="3" t="s">
        <v>15</v>
      </c>
      <c r="Q44" s="3" t="s">
        <v>16</v>
      </c>
      <c r="R44" s="3" t="s">
        <v>17</v>
      </c>
      <c r="S44" s="3" t="s">
        <v>18</v>
      </c>
      <c r="T44" s="3" t="s">
        <v>19</v>
      </c>
      <c r="U44" s="3" t="s">
        <v>20</v>
      </c>
      <c r="V44" s="3" t="s">
        <v>21</v>
      </c>
      <c r="W44" s="3" t="s">
        <v>22</v>
      </c>
      <c r="X44" s="5" t="s">
        <v>23</v>
      </c>
      <c r="Y44" s="1" t="s">
        <v>24</v>
      </c>
      <c r="Z44" s="67" t="s">
        <v>123</v>
      </c>
      <c r="AA44" s="112" t="s">
        <v>65</v>
      </c>
      <c r="AB44" s="22"/>
      <c r="AC44" s="22"/>
      <c r="AD44" s="22"/>
      <c r="AE44" s="22"/>
    </row>
    <row r="45" spans="1:33" x14ac:dyDescent="0.25">
      <c r="A45" s="68" t="s">
        <v>89</v>
      </c>
      <c r="B45" s="71">
        <f>'Trajectory No J12'!B39</f>
        <v>745</v>
      </c>
      <c r="C45" s="71">
        <f>'Trajectory No J12'!C39</f>
        <v>771</v>
      </c>
      <c r="D45" s="71">
        <f>'Trajectory No J12'!D39</f>
        <v>632</v>
      </c>
      <c r="E45" s="71">
        <f>'Trajectory No J12'!E39</f>
        <v>581</v>
      </c>
      <c r="F45" s="71">
        <f>'Trajectory No J12'!F39</f>
        <v>637</v>
      </c>
      <c r="G45" s="71">
        <f>'Trajectory No J12'!G39</f>
        <v>831</v>
      </c>
      <c r="H45" s="71">
        <f>'Trajectory No J12'!H39</f>
        <v>963</v>
      </c>
      <c r="I45" s="71">
        <f>'Trajectory No J12'!I39</f>
        <v>695</v>
      </c>
      <c r="J45" s="71">
        <f>'Trajectory No J12'!J39</f>
        <v>695</v>
      </c>
      <c r="K45" s="71">
        <f>'Trajectory No J12'!K39</f>
        <v>776</v>
      </c>
      <c r="L45" s="71">
        <f>'Trajectory No J12'!L39</f>
        <v>877</v>
      </c>
      <c r="M45" s="71">
        <f>'Trajectory No J12'!M39</f>
        <v>663</v>
      </c>
      <c r="N45" s="71">
        <f>'Trajectory No J12'!N39</f>
        <v>621</v>
      </c>
      <c r="O45" s="71">
        <f>'Trajectory No J12'!O39</f>
        <v>655</v>
      </c>
      <c r="P45" s="71">
        <f>'Trajectory No J12'!P39</f>
        <v>612</v>
      </c>
      <c r="Q45" s="71">
        <f>'Trajectory No J12'!Q39</f>
        <v>542</v>
      </c>
      <c r="R45" s="71">
        <f>'Trajectory No J12'!R39</f>
        <v>446</v>
      </c>
      <c r="S45" s="71">
        <f>'Trajectory No J12'!S39</f>
        <v>454</v>
      </c>
      <c r="T45" s="71">
        <f>'Trajectory No J12'!T39</f>
        <v>454</v>
      </c>
      <c r="U45" s="71">
        <f>'Trajectory No J12'!U39</f>
        <v>404</v>
      </c>
      <c r="V45" s="71">
        <f>'Trajectory No J12'!V39</f>
        <v>148</v>
      </c>
      <c r="W45" s="71">
        <f>'Trajectory No J12'!W39</f>
        <v>25</v>
      </c>
      <c r="X45" s="71">
        <f>'Trajectory No J12'!X39</f>
        <v>0</v>
      </c>
      <c r="Y45" s="105">
        <f>SUM(B45:X45)</f>
        <v>13227</v>
      </c>
      <c r="Z45" s="108">
        <f>Y45/12600</f>
        <v>1.0497619047619047</v>
      </c>
      <c r="AA45" s="111" t="s">
        <v>114</v>
      </c>
      <c r="AB45" s="14"/>
      <c r="AC45" s="14"/>
      <c r="AE45" s="14"/>
    </row>
    <row r="46" spans="1:33" x14ac:dyDescent="0.25">
      <c r="A46" s="69" t="s">
        <v>90</v>
      </c>
      <c r="B46" s="72">
        <f>'Trajectory no J14'!B39</f>
        <v>745</v>
      </c>
      <c r="C46" s="72">
        <f>'Trajectory no J14'!C39</f>
        <v>771</v>
      </c>
      <c r="D46" s="72">
        <f>'Trajectory no J14'!D39</f>
        <v>632</v>
      </c>
      <c r="E46" s="72">
        <f>'Trajectory no J14'!E39</f>
        <v>581</v>
      </c>
      <c r="F46" s="72">
        <f>'Trajectory no J14'!F39</f>
        <v>637</v>
      </c>
      <c r="G46" s="72">
        <f>'Trajectory no J14'!G39</f>
        <v>811</v>
      </c>
      <c r="H46" s="72">
        <f>'Trajectory no J14'!H39</f>
        <v>832</v>
      </c>
      <c r="I46" s="72">
        <f>'Trajectory no J14'!I39</f>
        <v>526</v>
      </c>
      <c r="J46" s="72">
        <f>'Trajectory no J14'!J39</f>
        <v>620</v>
      </c>
      <c r="K46" s="72">
        <f>'Trajectory no J14'!K39</f>
        <v>591</v>
      </c>
      <c r="L46" s="72">
        <f>'Trajectory no J14'!L39</f>
        <v>596</v>
      </c>
      <c r="M46" s="72">
        <f>'Trajectory no J14'!M39</f>
        <v>481</v>
      </c>
      <c r="N46" s="72">
        <f>'Trajectory no J14'!N39</f>
        <v>457</v>
      </c>
      <c r="O46" s="72">
        <f>'Trajectory no J14'!O39</f>
        <v>401</v>
      </c>
      <c r="P46" s="72">
        <f>'Trajectory no J14'!P39</f>
        <v>336</v>
      </c>
      <c r="Q46" s="72">
        <f>'Trajectory no J14'!Q39</f>
        <v>316</v>
      </c>
      <c r="R46" s="72">
        <f>'Trajectory no J14'!R39</f>
        <v>226</v>
      </c>
      <c r="S46" s="72">
        <f>'Trajectory no J14'!S39</f>
        <v>196</v>
      </c>
      <c r="T46" s="72">
        <f>'Trajectory no J14'!T39</f>
        <v>166</v>
      </c>
      <c r="U46" s="72">
        <f>'Trajectory no J14'!U39</f>
        <v>121</v>
      </c>
      <c r="V46" s="72">
        <f>'Trajectory no J14'!V39</f>
        <v>0</v>
      </c>
      <c r="W46" s="72">
        <f>'Trajectory no J14'!W39</f>
        <v>0</v>
      </c>
      <c r="X46" s="72">
        <f>'Trajectory no J14'!X39</f>
        <v>0</v>
      </c>
      <c r="Y46" s="106">
        <f t="shared" ref="Y46:Y49" si="0">SUM(B46:X46)</f>
        <v>10042</v>
      </c>
      <c r="Z46" s="109">
        <f t="shared" ref="Z46:Z49" si="1">Y46/12600</f>
        <v>0.79698412698412702</v>
      </c>
      <c r="AA46" s="111" t="s">
        <v>115</v>
      </c>
      <c r="AB46" s="14"/>
      <c r="AC46" s="14"/>
      <c r="AE46" s="14"/>
    </row>
    <row r="47" spans="1:33" x14ac:dyDescent="0.25">
      <c r="A47" s="69" t="s">
        <v>91</v>
      </c>
      <c r="B47" s="72">
        <f>'Trajectory no J12 or J14'!B39</f>
        <v>745</v>
      </c>
      <c r="C47" s="72">
        <f>'Trajectory no J12 or J14'!C39</f>
        <v>771</v>
      </c>
      <c r="D47" s="72">
        <f>'Trajectory no J12 or J14'!D39</f>
        <v>632</v>
      </c>
      <c r="E47" s="72">
        <f>'Trajectory no J12 or J14'!E39</f>
        <v>581</v>
      </c>
      <c r="F47" s="72">
        <f>'Trajectory no J12 or J14'!F39</f>
        <v>637</v>
      </c>
      <c r="G47" s="72">
        <f>'Trajectory no J12 or J14'!G39</f>
        <v>801</v>
      </c>
      <c r="H47" s="72">
        <f>'Trajectory no J12 or J14'!H39</f>
        <v>832</v>
      </c>
      <c r="I47" s="72">
        <f>'Trajectory no J12 or J14'!I39</f>
        <v>416</v>
      </c>
      <c r="J47" s="72">
        <f>'Trajectory no J12 or J14'!J39</f>
        <v>450</v>
      </c>
      <c r="K47" s="72">
        <f>'Trajectory no J12 or J14'!K39</f>
        <v>371</v>
      </c>
      <c r="L47" s="72">
        <f>'Trajectory no J12 or J14'!L39</f>
        <v>376</v>
      </c>
      <c r="M47" s="72">
        <f>'Trajectory no J12 or J14'!M39</f>
        <v>241</v>
      </c>
      <c r="N47" s="72">
        <f>'Trajectory no J12 or J14'!N39</f>
        <v>217</v>
      </c>
      <c r="O47" s="72">
        <f>'Trajectory no J12 or J14'!O39</f>
        <v>181</v>
      </c>
      <c r="P47" s="72">
        <f>'Trajectory no J12 or J14'!P39</f>
        <v>176</v>
      </c>
      <c r="Q47" s="72">
        <f>'Trajectory no J12 or J14'!Q39</f>
        <v>156</v>
      </c>
      <c r="R47" s="72">
        <f>'Trajectory no J12 or J14'!R39</f>
        <v>76</v>
      </c>
      <c r="S47" s="72">
        <f>'Trajectory no J12 or J14'!S39</f>
        <v>76</v>
      </c>
      <c r="T47" s="72">
        <f>'Trajectory no J12 or J14'!T39</f>
        <v>76</v>
      </c>
      <c r="U47" s="72">
        <f>'Trajectory no J12 or J14'!U39</f>
        <v>121</v>
      </c>
      <c r="V47" s="72">
        <f>'Trajectory no J12 or J14'!V39</f>
        <v>0</v>
      </c>
      <c r="W47" s="72">
        <f>'Trajectory no J12 or J14'!W39</f>
        <v>0</v>
      </c>
      <c r="X47" s="72">
        <f>'Trajectory no J12 or J14'!X39</f>
        <v>0</v>
      </c>
      <c r="Y47" s="106">
        <f t="shared" si="0"/>
        <v>7932</v>
      </c>
      <c r="Z47" s="109">
        <f t="shared" si="1"/>
        <v>0.62952380952380949</v>
      </c>
      <c r="AA47" s="111" t="s">
        <v>116</v>
      </c>
      <c r="AB47" s="14"/>
      <c r="AC47" s="14"/>
      <c r="AE47" s="14"/>
    </row>
    <row r="48" spans="1:33" x14ac:dyDescent="0.25">
      <c r="A48" s="69" t="s">
        <v>101</v>
      </c>
      <c r="B48" s="72">
        <f>'Trajectory Interim J14 Option A'!B39</f>
        <v>745</v>
      </c>
      <c r="C48" s="72">
        <f>'Trajectory Interim J14 Option A'!C39</f>
        <v>771</v>
      </c>
      <c r="D48" s="72">
        <f>'Trajectory Interim J14 Option A'!D39</f>
        <v>632</v>
      </c>
      <c r="E48" s="72">
        <f>'Trajectory Interim J14 Option A'!E39</f>
        <v>581</v>
      </c>
      <c r="F48" s="72">
        <f>'Trajectory Interim J14 Option A'!F39</f>
        <v>637</v>
      </c>
      <c r="G48" s="72">
        <f>'Trajectory Interim J14 Option A'!G39</f>
        <v>801</v>
      </c>
      <c r="H48" s="72">
        <f>'Trajectory Interim J14 Option A'!H39</f>
        <v>832</v>
      </c>
      <c r="I48" s="72">
        <f>'Trajectory Interim J14 Option A'!I39</f>
        <v>416</v>
      </c>
      <c r="J48" s="72">
        <f>'Trajectory Interim J14 Option A'!J39</f>
        <v>450</v>
      </c>
      <c r="K48" s="72">
        <f>'Trajectory Interim J14 Option A'!K39</f>
        <v>526</v>
      </c>
      <c r="L48" s="72">
        <f>'Trajectory Interim J14 Option A'!L39</f>
        <v>596</v>
      </c>
      <c r="M48" s="72">
        <f>'Trajectory Interim J14 Option A'!M39</f>
        <v>461</v>
      </c>
      <c r="N48" s="72">
        <f>'Trajectory Interim J14 Option A'!N39</f>
        <v>437</v>
      </c>
      <c r="O48" s="72">
        <f>'Trajectory Interim J14 Option A'!O39</f>
        <v>401</v>
      </c>
      <c r="P48" s="72">
        <f>'Trajectory Interim J14 Option A'!P39</f>
        <v>176</v>
      </c>
      <c r="Q48" s="72">
        <f>'Trajectory Interim J14 Option A'!Q39</f>
        <v>156</v>
      </c>
      <c r="R48" s="72">
        <f>'Trajectory Interim J14 Option A'!R39</f>
        <v>76</v>
      </c>
      <c r="S48" s="72">
        <f>'Trajectory Interim J14 Option A'!S39</f>
        <v>76</v>
      </c>
      <c r="T48" s="72">
        <f>'Trajectory Interim J14 Option A'!T39</f>
        <v>76</v>
      </c>
      <c r="U48" s="72">
        <f>'Trajectory Interim J14 Option A'!U39</f>
        <v>121</v>
      </c>
      <c r="V48" s="72">
        <f>'Trajectory Interim J14 Option A'!V39</f>
        <v>0</v>
      </c>
      <c r="W48" s="72">
        <f>'Trajectory Interim J14 Option A'!W39</f>
        <v>0</v>
      </c>
      <c r="X48" s="72">
        <f>'Trajectory Interim J14 Option A'!X39</f>
        <v>0</v>
      </c>
      <c r="Y48" s="106">
        <f t="shared" si="0"/>
        <v>8967</v>
      </c>
      <c r="Z48" s="109">
        <f t="shared" si="1"/>
        <v>0.71166666666666667</v>
      </c>
      <c r="AA48" s="111" t="s">
        <v>117</v>
      </c>
      <c r="AB48" s="14"/>
      <c r="AC48" s="14"/>
      <c r="AE48" s="14"/>
    </row>
    <row r="49" spans="1:31" ht="15.75" thickBot="1" x14ac:dyDescent="0.3">
      <c r="A49" s="70" t="s">
        <v>102</v>
      </c>
      <c r="B49" s="73">
        <f>'Trajectory Interim J14 Option B'!B39</f>
        <v>745</v>
      </c>
      <c r="C49" s="73">
        <f>'Trajectory Interim J14 Option B'!C39</f>
        <v>771</v>
      </c>
      <c r="D49" s="73">
        <f>'Trajectory Interim J14 Option B'!D39</f>
        <v>632</v>
      </c>
      <c r="E49" s="73">
        <f>'Trajectory Interim J14 Option B'!E39</f>
        <v>581</v>
      </c>
      <c r="F49" s="73">
        <f>'Trajectory Interim J14 Option B'!F39</f>
        <v>637</v>
      </c>
      <c r="G49" s="73">
        <f>'Trajectory Interim J14 Option B'!G39</f>
        <v>801</v>
      </c>
      <c r="H49" s="73">
        <f>'Trajectory Interim J14 Option B'!H39</f>
        <v>919</v>
      </c>
      <c r="I49" s="73">
        <f>'Trajectory Interim J14 Option B'!I39</f>
        <v>596</v>
      </c>
      <c r="J49" s="73">
        <f>'Trajectory Interim J14 Option B'!J39</f>
        <v>675</v>
      </c>
      <c r="K49" s="73">
        <f>'Trajectory Interim J14 Option B'!K39</f>
        <v>776</v>
      </c>
      <c r="L49" s="73">
        <f>'Trajectory Interim J14 Option B'!L39</f>
        <v>877</v>
      </c>
      <c r="M49" s="73">
        <f>'Trajectory Interim J14 Option B'!M39</f>
        <v>241</v>
      </c>
      <c r="N49" s="73">
        <f>'Trajectory Interim J14 Option B'!N39</f>
        <v>217</v>
      </c>
      <c r="O49" s="73">
        <f>'Trajectory Interim J14 Option B'!O39</f>
        <v>181</v>
      </c>
      <c r="P49" s="73">
        <f>'Trajectory Interim J14 Option B'!P39</f>
        <v>176</v>
      </c>
      <c r="Q49" s="73">
        <f>'Trajectory Interim J14 Option B'!Q39</f>
        <v>156</v>
      </c>
      <c r="R49" s="73">
        <f>'Trajectory Interim J14 Option B'!R39</f>
        <v>76</v>
      </c>
      <c r="S49" s="73">
        <f>'Trajectory Interim J14 Option B'!S39</f>
        <v>76</v>
      </c>
      <c r="T49" s="73">
        <f>'Trajectory Interim J14 Option B'!T39</f>
        <v>76</v>
      </c>
      <c r="U49" s="73">
        <f>'Trajectory Interim J14 Option B'!U39</f>
        <v>121</v>
      </c>
      <c r="V49" s="73">
        <f>'Trajectory Interim J14 Option B'!V39</f>
        <v>0</v>
      </c>
      <c r="W49" s="73">
        <f>'Trajectory Interim J14 Option B'!W39</f>
        <v>0</v>
      </c>
      <c r="X49" s="73">
        <f>'Trajectory Interim J14 Option B'!X39</f>
        <v>0</v>
      </c>
      <c r="Y49" s="107">
        <f t="shared" si="0"/>
        <v>9330</v>
      </c>
      <c r="Z49" s="110">
        <f t="shared" si="1"/>
        <v>0.74047619047619051</v>
      </c>
      <c r="AA49" s="111" t="s">
        <v>118</v>
      </c>
      <c r="AB49" s="14"/>
      <c r="AC49" s="14"/>
      <c r="AE49" s="14"/>
    </row>
  </sheetData>
  <sheetProtection algorithmName="SHA-512" hashValue="+1RljhEzdmORwEm1tjwtHPGFYtZmqu0RHfit+UXR3pu6nxFJpK9N/CjYj3ODzoeSmWYdv26JeGCSiaml3DR9RA==" saltValue="/wiMl9yIP1EkznMU09YgMw==" spinCount="100000" sheet="1" objects="1" scenarios="1"/>
  <mergeCells count="5">
    <mergeCell ref="B5:Y5"/>
    <mergeCell ref="B40:U40"/>
    <mergeCell ref="G43:K43"/>
    <mergeCell ref="AD8:AD9"/>
    <mergeCell ref="AE8:AE9"/>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60176-D8A1-44D7-823B-582AC3659C05}">
  <dimension ref="A1:Y41"/>
  <sheetViews>
    <sheetView zoomScale="90" zoomScaleNormal="90" workbookViewId="0">
      <selection activeCell="K24" sqref="K24"/>
    </sheetView>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118"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3"/>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15" t="s">
        <v>29</v>
      </c>
      <c r="B8" s="16">
        <v>0</v>
      </c>
      <c r="C8" s="17">
        <v>0</v>
      </c>
      <c r="D8" s="17">
        <v>0</v>
      </c>
      <c r="E8" s="17">
        <v>0</v>
      </c>
      <c r="F8" s="17">
        <v>0</v>
      </c>
      <c r="G8" s="18">
        <v>0</v>
      </c>
      <c r="H8" s="18">
        <v>35</v>
      </c>
      <c r="I8" s="18">
        <v>50</v>
      </c>
      <c r="J8" s="18">
        <v>50</v>
      </c>
      <c r="K8" s="18">
        <v>50</v>
      </c>
      <c r="L8" s="17">
        <v>50</v>
      </c>
      <c r="M8" s="17"/>
      <c r="N8" s="17"/>
      <c r="O8" s="17"/>
      <c r="P8" s="17"/>
      <c r="Q8" s="17"/>
      <c r="R8" s="17"/>
      <c r="S8" s="17"/>
      <c r="T8" s="17"/>
      <c r="U8" s="17"/>
      <c r="V8" s="17"/>
      <c r="W8" s="17"/>
      <c r="X8" s="19"/>
      <c r="Y8" s="20">
        <v>235</v>
      </c>
    </row>
    <row r="9" spans="1:25" x14ac:dyDescent="0.25">
      <c r="A9" s="15" t="s">
        <v>30</v>
      </c>
      <c r="B9" s="16">
        <v>0</v>
      </c>
      <c r="C9" s="17">
        <v>0</v>
      </c>
      <c r="D9" s="17">
        <v>0</v>
      </c>
      <c r="E9" s="17">
        <v>0</v>
      </c>
      <c r="F9" s="17">
        <v>0</v>
      </c>
      <c r="G9" s="18">
        <v>0</v>
      </c>
      <c r="H9" s="18">
        <v>27</v>
      </c>
      <c r="I9" s="18">
        <v>80</v>
      </c>
      <c r="J9" s="18">
        <v>80</v>
      </c>
      <c r="K9" s="18">
        <v>80</v>
      </c>
      <c r="L9" s="17">
        <v>80</v>
      </c>
      <c r="M9" s="17">
        <v>80</v>
      </c>
      <c r="N9" s="17">
        <v>80</v>
      </c>
      <c r="O9" s="17">
        <v>80</v>
      </c>
      <c r="P9" s="17">
        <v>80</v>
      </c>
      <c r="Q9" s="17"/>
      <c r="R9" s="17"/>
      <c r="S9" s="17"/>
      <c r="T9" s="17"/>
      <c r="U9" s="17"/>
      <c r="V9" s="17"/>
      <c r="W9" s="17"/>
      <c r="X9" s="19"/>
      <c r="Y9" s="13">
        <v>667</v>
      </c>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43" t="s">
        <v>32</v>
      </c>
      <c r="B11" s="117" t="s">
        <v>124</v>
      </c>
      <c r="C11" s="116"/>
      <c r="D11" s="116"/>
      <c r="E11" s="116"/>
      <c r="F11" s="116"/>
      <c r="G11" s="116"/>
      <c r="H11" s="116"/>
      <c r="I11" s="116"/>
      <c r="J11" s="116"/>
      <c r="K11" s="116"/>
      <c r="L11" s="116"/>
      <c r="M11" s="116"/>
      <c r="N11" s="116"/>
      <c r="O11" s="116"/>
      <c r="P11" s="116"/>
      <c r="Q11" s="116"/>
      <c r="R11" s="116"/>
      <c r="S11" s="116"/>
      <c r="T11" s="116"/>
      <c r="U11" s="116"/>
      <c r="V11" s="116"/>
      <c r="W11" s="116"/>
      <c r="X11" s="116"/>
      <c r="Y11" s="113"/>
    </row>
    <row r="12" spans="1:25" x14ac:dyDescent="0.25">
      <c r="A12" s="43" t="s">
        <v>33</v>
      </c>
      <c r="B12" s="117" t="s">
        <v>124</v>
      </c>
      <c r="C12" s="116"/>
      <c r="D12" s="116"/>
      <c r="E12" s="116"/>
      <c r="F12" s="116"/>
      <c r="G12" s="116"/>
      <c r="H12" s="116"/>
      <c r="I12" s="116"/>
      <c r="J12" s="116"/>
      <c r="K12" s="116"/>
      <c r="L12" s="116"/>
      <c r="M12" s="116"/>
      <c r="N12" s="116"/>
      <c r="O12" s="116"/>
      <c r="P12" s="116"/>
      <c r="Q12" s="116"/>
      <c r="R12" s="116"/>
      <c r="S12" s="116"/>
      <c r="T12" s="116"/>
      <c r="U12" s="116"/>
      <c r="V12" s="116"/>
      <c r="W12" s="116"/>
      <c r="X12" s="116"/>
      <c r="Y12" s="114"/>
    </row>
    <row r="13" spans="1:25" x14ac:dyDescent="0.25">
      <c r="A13" s="43" t="s">
        <v>34</v>
      </c>
      <c r="B13" s="117" t="s">
        <v>124</v>
      </c>
      <c r="C13" s="116"/>
      <c r="D13" s="116"/>
      <c r="E13" s="116"/>
      <c r="F13" s="116"/>
      <c r="G13" s="116"/>
      <c r="H13" s="116"/>
      <c r="I13" s="116"/>
      <c r="J13" s="116"/>
      <c r="K13" s="116"/>
      <c r="L13" s="116"/>
      <c r="M13" s="116"/>
      <c r="N13" s="116"/>
      <c r="O13" s="116"/>
      <c r="P13" s="116"/>
      <c r="Q13" s="116"/>
      <c r="R13" s="116"/>
      <c r="S13" s="116"/>
      <c r="T13" s="116"/>
      <c r="U13" s="116"/>
      <c r="V13" s="116"/>
      <c r="W13" s="116"/>
      <c r="X13" s="116"/>
      <c r="Y13" s="115"/>
    </row>
    <row r="14" spans="1:25" x14ac:dyDescent="0.25">
      <c r="A14" s="15" t="s">
        <v>35</v>
      </c>
      <c r="B14" s="16"/>
      <c r="C14" s="17"/>
      <c r="D14" s="17"/>
      <c r="E14" s="17"/>
      <c r="F14" s="17"/>
      <c r="G14" s="18"/>
      <c r="H14" s="18"/>
      <c r="I14" s="18"/>
      <c r="J14" s="18">
        <v>45</v>
      </c>
      <c r="K14" s="18">
        <v>35</v>
      </c>
      <c r="L14" s="17">
        <v>30</v>
      </c>
      <c r="M14" s="17">
        <v>30</v>
      </c>
      <c r="N14" s="17">
        <v>30</v>
      </c>
      <c r="O14" s="17">
        <v>30</v>
      </c>
      <c r="P14" s="17">
        <v>30</v>
      </c>
      <c r="Q14" s="17">
        <v>30</v>
      </c>
      <c r="R14" s="17">
        <v>20</v>
      </c>
      <c r="S14" s="17">
        <v>20</v>
      </c>
      <c r="T14" s="17"/>
      <c r="U14" s="17"/>
      <c r="V14" s="17"/>
      <c r="W14" s="17"/>
      <c r="X14" s="19"/>
      <c r="Y14" s="20">
        <v>300</v>
      </c>
    </row>
    <row r="15" spans="1:25" x14ac:dyDescent="0.25">
      <c r="A15" s="15" t="s">
        <v>36</v>
      </c>
      <c r="B15" s="16">
        <v>0</v>
      </c>
      <c r="C15" s="17">
        <v>0</v>
      </c>
      <c r="D15" s="17">
        <v>0</v>
      </c>
      <c r="E15" s="17">
        <v>0</v>
      </c>
      <c r="F15" s="17">
        <v>0</v>
      </c>
      <c r="G15" s="18">
        <v>0</v>
      </c>
      <c r="H15" s="18">
        <v>0</v>
      </c>
      <c r="I15" s="18">
        <v>0</v>
      </c>
      <c r="J15" s="18">
        <v>0</v>
      </c>
      <c r="K15" s="18">
        <v>155</v>
      </c>
      <c r="L15" s="17">
        <v>220</v>
      </c>
      <c r="M15" s="17">
        <v>220</v>
      </c>
      <c r="N15" s="17">
        <v>220</v>
      </c>
      <c r="O15" s="17">
        <v>220</v>
      </c>
      <c r="P15" s="17">
        <v>220</v>
      </c>
      <c r="Q15" s="17">
        <v>248</v>
      </c>
      <c r="R15" s="17">
        <v>248</v>
      </c>
      <c r="S15" s="17">
        <v>248</v>
      </c>
      <c r="T15" s="17">
        <v>248</v>
      </c>
      <c r="U15" s="17">
        <v>153</v>
      </c>
      <c r="V15" s="17"/>
      <c r="W15" s="17"/>
      <c r="X15" s="19"/>
      <c r="Y15" s="13">
        <v>2400</v>
      </c>
    </row>
    <row r="16" spans="1:25" x14ac:dyDescent="0.25">
      <c r="A16" s="15" t="s">
        <v>37</v>
      </c>
      <c r="B16" s="16">
        <v>0</v>
      </c>
      <c r="C16" s="17">
        <v>0</v>
      </c>
      <c r="D16" s="17">
        <v>0</v>
      </c>
      <c r="E16" s="17">
        <v>0</v>
      </c>
      <c r="F16" s="17">
        <v>0</v>
      </c>
      <c r="G16" s="18">
        <v>0</v>
      </c>
      <c r="H16" s="18">
        <v>25</v>
      </c>
      <c r="I16" s="18">
        <v>50</v>
      </c>
      <c r="J16" s="18">
        <v>50</v>
      </c>
      <c r="K16" s="18">
        <v>85</v>
      </c>
      <c r="L16" s="17">
        <v>121</v>
      </c>
      <c r="M16" s="17">
        <v>92</v>
      </c>
      <c r="N16" s="17">
        <v>74</v>
      </c>
      <c r="O16" s="17">
        <v>144</v>
      </c>
      <c r="P16" s="17">
        <v>106</v>
      </c>
      <c r="Q16" s="17">
        <v>108</v>
      </c>
      <c r="R16" s="17">
        <v>102</v>
      </c>
      <c r="S16" s="17">
        <v>110</v>
      </c>
      <c r="T16" s="17">
        <v>130</v>
      </c>
      <c r="U16" s="17">
        <v>130</v>
      </c>
      <c r="V16" s="17">
        <v>148</v>
      </c>
      <c r="W16" s="17">
        <v>25</v>
      </c>
      <c r="X16" s="19"/>
      <c r="Y16" s="20">
        <v>1500</v>
      </c>
    </row>
    <row r="17" spans="1:25" s="22" customFormat="1" x14ac:dyDescent="0.25">
      <c r="A17" s="21" t="s">
        <v>38</v>
      </c>
      <c r="B17" s="25"/>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15" t="s">
        <v>50</v>
      </c>
      <c r="B29" s="16">
        <v>0</v>
      </c>
      <c r="C29" s="17">
        <v>0</v>
      </c>
      <c r="D29" s="17">
        <v>0</v>
      </c>
      <c r="E29" s="17">
        <v>0</v>
      </c>
      <c r="F29" s="17">
        <v>0</v>
      </c>
      <c r="G29" s="18">
        <v>0</v>
      </c>
      <c r="H29" s="18">
        <v>0</v>
      </c>
      <c r="I29" s="18">
        <v>10</v>
      </c>
      <c r="J29" s="18"/>
      <c r="K29" s="18"/>
      <c r="L29" s="17"/>
      <c r="M29" s="17"/>
      <c r="N29" s="17"/>
      <c r="O29" s="17"/>
      <c r="P29" s="17"/>
      <c r="Q29" s="17"/>
      <c r="R29" s="17"/>
      <c r="S29" s="17"/>
      <c r="T29" s="17"/>
      <c r="U29" s="17"/>
      <c r="V29" s="17"/>
      <c r="W29" s="17"/>
      <c r="X29" s="19"/>
      <c r="Y29" s="20">
        <v>10</v>
      </c>
    </row>
    <row r="30" spans="1:25" x14ac:dyDescent="0.25">
      <c r="A30" s="43" t="s">
        <v>51</v>
      </c>
      <c r="B30" s="117" t="s">
        <v>124</v>
      </c>
      <c r="C30" s="44"/>
      <c r="D30" s="44"/>
      <c r="E30" s="44"/>
      <c r="F30" s="44"/>
      <c r="G30" s="44"/>
      <c r="H30" s="44"/>
      <c r="I30" s="44"/>
      <c r="J30" s="44"/>
      <c r="K30" s="44"/>
      <c r="L30" s="44"/>
      <c r="M30" s="44"/>
      <c r="N30" s="44"/>
      <c r="O30" s="44"/>
      <c r="P30" s="44"/>
      <c r="Q30" s="44"/>
      <c r="R30" s="44"/>
      <c r="S30" s="44"/>
      <c r="T30" s="44"/>
      <c r="U30" s="44"/>
      <c r="V30" s="44"/>
      <c r="W30" s="44"/>
      <c r="X30" s="46"/>
      <c r="Y30" s="48"/>
    </row>
    <row r="31" spans="1:25" x14ac:dyDescent="0.25">
      <c r="A31" s="15" t="s">
        <v>52</v>
      </c>
      <c r="B31" s="16">
        <v>0</v>
      </c>
      <c r="C31" s="17">
        <v>0</v>
      </c>
      <c r="D31" s="17">
        <v>0</v>
      </c>
      <c r="E31" s="17">
        <v>0</v>
      </c>
      <c r="F31" s="17">
        <v>0</v>
      </c>
      <c r="G31" s="18">
        <v>30</v>
      </c>
      <c r="H31" s="18">
        <v>30</v>
      </c>
      <c r="I31" s="18"/>
      <c r="J31" s="18"/>
      <c r="K31" s="18"/>
      <c r="L31" s="17"/>
      <c r="M31" s="17"/>
      <c r="N31" s="17"/>
      <c r="O31" s="17"/>
      <c r="P31" s="17"/>
      <c r="Q31" s="17"/>
      <c r="R31" s="17"/>
      <c r="S31" s="17"/>
      <c r="T31" s="17"/>
      <c r="U31" s="17"/>
      <c r="V31" s="17"/>
      <c r="W31" s="17"/>
      <c r="X31" s="19"/>
      <c r="Y31" s="20">
        <v>60</v>
      </c>
    </row>
    <row r="32" spans="1:25" x14ac:dyDescent="0.25">
      <c r="A32" s="15" t="s">
        <v>53</v>
      </c>
      <c r="B32" s="16">
        <v>0</v>
      </c>
      <c r="C32" s="17">
        <v>0</v>
      </c>
      <c r="D32" s="17">
        <v>0</v>
      </c>
      <c r="E32" s="17">
        <v>0</v>
      </c>
      <c r="F32" s="17">
        <v>0</v>
      </c>
      <c r="G32" s="18">
        <v>0</v>
      </c>
      <c r="H32" s="27">
        <v>0</v>
      </c>
      <c r="I32" s="18">
        <v>50</v>
      </c>
      <c r="J32" s="18">
        <v>20</v>
      </c>
      <c r="K32" s="18"/>
      <c r="L32" s="17"/>
      <c r="M32" s="17"/>
      <c r="N32" s="17"/>
      <c r="O32" s="17"/>
      <c r="P32" s="17"/>
      <c r="Q32" s="17"/>
      <c r="R32" s="17"/>
      <c r="S32" s="17"/>
      <c r="T32" s="17"/>
      <c r="U32" s="17"/>
      <c r="V32" s="17"/>
      <c r="W32" s="17"/>
      <c r="X32" s="19"/>
      <c r="Y32" s="20">
        <v>70</v>
      </c>
    </row>
    <row r="33" spans="1:25"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25"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5"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5" x14ac:dyDescent="0.25">
      <c r="A36" s="15" t="s">
        <v>57</v>
      </c>
      <c r="B36" s="16">
        <v>0</v>
      </c>
      <c r="C36" s="17">
        <v>0</v>
      </c>
      <c r="D36" s="17">
        <v>0</v>
      </c>
      <c r="E36" s="17">
        <v>0</v>
      </c>
      <c r="F36" s="17">
        <v>0</v>
      </c>
      <c r="G36" s="18">
        <v>0</v>
      </c>
      <c r="H36" s="18">
        <v>14</v>
      </c>
      <c r="I36" s="18">
        <v>39</v>
      </c>
      <c r="J36" s="18"/>
      <c r="K36" s="18"/>
      <c r="L36" s="17"/>
      <c r="M36" s="17"/>
      <c r="N36" s="17"/>
      <c r="O36" s="17"/>
      <c r="P36" s="17"/>
      <c r="Q36" s="17"/>
      <c r="R36" s="17"/>
      <c r="S36" s="17"/>
      <c r="T36" s="17"/>
      <c r="U36" s="17"/>
      <c r="V36" s="17"/>
      <c r="W36" s="17"/>
      <c r="X36" s="19"/>
      <c r="Y36" s="13">
        <v>53</v>
      </c>
    </row>
    <row r="37" spans="1:25"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5" ht="15.75" thickBot="1" x14ac:dyDescent="0.3">
      <c r="A38" s="119"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5" s="22" customFormat="1" ht="15.75" thickBot="1" x14ac:dyDescent="0.3">
      <c r="A39" s="33" t="s">
        <v>87</v>
      </c>
      <c r="B39" s="34">
        <f>SUM(B2:B4,B6:B16,B18:B38)</f>
        <v>745</v>
      </c>
      <c r="C39" s="34">
        <f t="shared" ref="C39:Y39" si="0">SUM(C2:C4,C6:C16,C18:C38)</f>
        <v>771</v>
      </c>
      <c r="D39" s="34">
        <f t="shared" si="0"/>
        <v>632</v>
      </c>
      <c r="E39" s="34">
        <f t="shared" si="0"/>
        <v>581</v>
      </c>
      <c r="F39" s="34">
        <f t="shared" si="0"/>
        <v>637</v>
      </c>
      <c r="G39" s="34">
        <f t="shared" si="0"/>
        <v>831</v>
      </c>
      <c r="H39" s="34">
        <f t="shared" si="0"/>
        <v>963</v>
      </c>
      <c r="I39" s="34">
        <f t="shared" si="0"/>
        <v>695</v>
      </c>
      <c r="J39" s="34">
        <f t="shared" si="0"/>
        <v>695</v>
      </c>
      <c r="K39" s="34">
        <f t="shared" si="0"/>
        <v>776</v>
      </c>
      <c r="L39" s="34">
        <f t="shared" si="0"/>
        <v>877</v>
      </c>
      <c r="M39" s="34">
        <f t="shared" si="0"/>
        <v>663</v>
      </c>
      <c r="N39" s="34">
        <f t="shared" si="0"/>
        <v>621</v>
      </c>
      <c r="O39" s="34">
        <f t="shared" si="0"/>
        <v>655</v>
      </c>
      <c r="P39" s="34">
        <f t="shared" si="0"/>
        <v>612</v>
      </c>
      <c r="Q39" s="34">
        <f t="shared" si="0"/>
        <v>542</v>
      </c>
      <c r="R39" s="34">
        <f t="shared" si="0"/>
        <v>446</v>
      </c>
      <c r="S39" s="34">
        <f t="shared" si="0"/>
        <v>454</v>
      </c>
      <c r="T39" s="34">
        <f t="shared" si="0"/>
        <v>454</v>
      </c>
      <c r="U39" s="34">
        <f t="shared" si="0"/>
        <v>404</v>
      </c>
      <c r="V39" s="34">
        <f t="shared" si="0"/>
        <v>148</v>
      </c>
      <c r="W39" s="34">
        <f t="shared" si="0"/>
        <v>25</v>
      </c>
      <c r="X39" s="34">
        <f t="shared" si="0"/>
        <v>0</v>
      </c>
      <c r="Y39" s="34">
        <f t="shared" si="0"/>
        <v>13227</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sheetData>
  <sheetProtection algorithmName="SHA-512" hashValue="CuHm0lqXV/H2WCJg6sRm+CwTmI7wrkeCksxZJUR2+tjm4yfetCwx/uXhanbFuv4Ey/pKQoaEZJ65CX2xGp+uKA==" saltValue="XaqKSXjo71L8AfBFWC9YBg==" spinCount="100000" sheet="1" objects="1" scenarios="1"/>
  <mergeCells count="3">
    <mergeCell ref="B5:Y5"/>
    <mergeCell ref="B40:U40"/>
    <mergeCell ref="G41:K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BCB9-2AF7-4127-80B5-091885C0F921}">
  <dimension ref="A1:Y41"/>
  <sheetViews>
    <sheetView zoomScale="90" zoomScaleNormal="90" workbookViewId="0">
      <selection activeCell="G24" sqref="G24"/>
    </sheetView>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43" t="s">
        <v>29</v>
      </c>
      <c r="B8" s="117" t="s">
        <v>125</v>
      </c>
      <c r="C8" s="44"/>
      <c r="D8" s="44"/>
      <c r="E8" s="44"/>
      <c r="F8" s="44"/>
      <c r="G8" s="44"/>
      <c r="H8" s="44"/>
      <c r="I8" s="44"/>
      <c r="J8" s="44"/>
      <c r="K8" s="44"/>
      <c r="L8" s="44"/>
      <c r="M8" s="44"/>
      <c r="N8" s="44"/>
      <c r="O8" s="44"/>
      <c r="P8" s="44"/>
      <c r="Q8" s="44"/>
      <c r="R8" s="44"/>
      <c r="S8" s="44"/>
      <c r="T8" s="44"/>
      <c r="U8" s="44"/>
      <c r="V8" s="44"/>
      <c r="W8" s="44"/>
      <c r="X8" s="46"/>
      <c r="Y8" s="47"/>
    </row>
    <row r="9" spans="1:25" x14ac:dyDescent="0.25">
      <c r="A9" s="43" t="s">
        <v>30</v>
      </c>
      <c r="B9" s="117" t="s">
        <v>125</v>
      </c>
      <c r="C9" s="44"/>
      <c r="D9" s="44"/>
      <c r="E9" s="44"/>
      <c r="F9" s="44"/>
      <c r="G9" s="44"/>
      <c r="H9" s="44"/>
      <c r="I9" s="44"/>
      <c r="J9" s="44"/>
      <c r="K9" s="44"/>
      <c r="L9" s="44"/>
      <c r="M9" s="44"/>
      <c r="N9" s="44"/>
      <c r="O9" s="44"/>
      <c r="P9" s="44"/>
      <c r="Q9" s="44"/>
      <c r="R9" s="44"/>
      <c r="S9" s="44"/>
      <c r="T9" s="44"/>
      <c r="U9" s="44"/>
      <c r="V9" s="44"/>
      <c r="W9" s="44"/>
      <c r="X9" s="46"/>
      <c r="Y9" s="48"/>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15" t="s">
        <v>32</v>
      </c>
      <c r="B11" s="16">
        <v>0</v>
      </c>
      <c r="C11" s="17">
        <v>0</v>
      </c>
      <c r="D11" s="17">
        <v>0</v>
      </c>
      <c r="E11" s="17">
        <v>0</v>
      </c>
      <c r="F11" s="17">
        <v>0</v>
      </c>
      <c r="G11" s="18"/>
      <c r="H11" s="18"/>
      <c r="I11" s="18">
        <v>50</v>
      </c>
      <c r="J11" s="18">
        <v>50</v>
      </c>
      <c r="K11" s="23">
        <v>100</v>
      </c>
      <c r="L11" s="17">
        <v>100</v>
      </c>
      <c r="M11" s="17">
        <v>120</v>
      </c>
      <c r="N11" s="17">
        <v>120</v>
      </c>
      <c r="O11" s="17">
        <v>80</v>
      </c>
      <c r="P11" s="17"/>
      <c r="Q11" s="17"/>
      <c r="R11" s="17"/>
      <c r="S11" s="17"/>
      <c r="T11" s="17"/>
      <c r="U11" s="17"/>
      <c r="V11" s="17"/>
      <c r="W11" s="17"/>
      <c r="X11" s="19"/>
      <c r="Y11" s="20">
        <v>620</v>
      </c>
    </row>
    <row r="12" spans="1:25" x14ac:dyDescent="0.25">
      <c r="A12" s="15" t="s">
        <v>33</v>
      </c>
      <c r="B12" s="16"/>
      <c r="C12" s="17"/>
      <c r="D12" s="17"/>
      <c r="E12" s="17"/>
      <c r="F12" s="17"/>
      <c r="G12" s="18"/>
      <c r="H12" s="18"/>
      <c r="I12" s="18"/>
      <c r="J12" s="18"/>
      <c r="K12" s="23"/>
      <c r="L12" s="17"/>
      <c r="M12" s="17"/>
      <c r="N12" s="17"/>
      <c r="O12" s="17">
        <v>20</v>
      </c>
      <c r="P12" s="17">
        <v>40</v>
      </c>
      <c r="Q12" s="17">
        <v>40</v>
      </c>
      <c r="R12" s="17">
        <v>30</v>
      </c>
      <c r="S12" s="17"/>
      <c r="T12" s="17"/>
      <c r="U12" s="17"/>
      <c r="V12" s="17"/>
      <c r="W12" s="17"/>
      <c r="X12" s="19"/>
      <c r="Y12" s="13">
        <v>130</v>
      </c>
    </row>
    <row r="13" spans="1:25" x14ac:dyDescent="0.25">
      <c r="A13" s="15" t="s">
        <v>34</v>
      </c>
      <c r="B13" s="16">
        <v>0</v>
      </c>
      <c r="C13" s="17">
        <v>0</v>
      </c>
      <c r="D13" s="17">
        <v>0</v>
      </c>
      <c r="E13" s="17">
        <v>0</v>
      </c>
      <c r="F13" s="17">
        <v>0</v>
      </c>
      <c r="G13" s="18">
        <v>0</v>
      </c>
      <c r="H13" s="18">
        <v>0</v>
      </c>
      <c r="I13" s="18">
        <v>60</v>
      </c>
      <c r="J13" s="18">
        <v>120</v>
      </c>
      <c r="K13" s="18">
        <v>120</v>
      </c>
      <c r="L13" s="17">
        <v>120</v>
      </c>
      <c r="M13" s="17">
        <v>120</v>
      </c>
      <c r="N13" s="17">
        <v>120</v>
      </c>
      <c r="O13" s="17">
        <v>120</v>
      </c>
      <c r="P13" s="17">
        <v>120</v>
      </c>
      <c r="Q13" s="17">
        <v>120</v>
      </c>
      <c r="R13" s="17">
        <v>120</v>
      </c>
      <c r="S13" s="17">
        <v>120</v>
      </c>
      <c r="T13" s="17">
        <v>90</v>
      </c>
      <c r="U13" s="17"/>
      <c r="V13" s="17"/>
      <c r="W13" s="17"/>
      <c r="X13" s="19"/>
      <c r="Y13" s="20">
        <v>1350</v>
      </c>
    </row>
    <row r="14" spans="1:25" x14ac:dyDescent="0.25">
      <c r="A14" s="43" t="s">
        <v>35</v>
      </c>
      <c r="B14" s="117" t="s">
        <v>124</v>
      </c>
      <c r="C14" s="44"/>
      <c r="D14" s="44"/>
      <c r="E14" s="44"/>
      <c r="F14" s="44"/>
      <c r="G14" s="44"/>
      <c r="H14" s="44"/>
      <c r="I14" s="44"/>
      <c r="J14" s="44"/>
      <c r="K14" s="44"/>
      <c r="L14" s="44"/>
      <c r="M14" s="44"/>
      <c r="N14" s="44"/>
      <c r="O14" s="44"/>
      <c r="P14" s="44"/>
      <c r="Q14" s="44"/>
      <c r="R14" s="44"/>
      <c r="S14" s="44"/>
      <c r="T14" s="44"/>
      <c r="U14" s="44"/>
      <c r="V14" s="44"/>
      <c r="W14" s="44"/>
      <c r="X14" s="46"/>
      <c r="Y14" s="47"/>
    </row>
    <row r="15" spans="1:25" x14ac:dyDescent="0.25">
      <c r="A15" s="43" t="s">
        <v>36</v>
      </c>
      <c r="B15" s="117" t="s">
        <v>124</v>
      </c>
      <c r="C15" s="44"/>
      <c r="D15" s="44"/>
      <c r="E15" s="44"/>
      <c r="F15" s="44"/>
      <c r="G15" s="44"/>
      <c r="H15" s="44"/>
      <c r="I15" s="44"/>
      <c r="J15" s="44"/>
      <c r="K15" s="44"/>
      <c r="L15" s="44"/>
      <c r="M15" s="44"/>
      <c r="N15" s="44"/>
      <c r="O15" s="44"/>
      <c r="P15" s="44"/>
      <c r="Q15" s="44"/>
      <c r="R15" s="44"/>
      <c r="S15" s="44"/>
      <c r="T15" s="44"/>
      <c r="U15" s="44"/>
      <c r="V15" s="44"/>
      <c r="W15" s="44"/>
      <c r="X15" s="46"/>
      <c r="Y15" s="48"/>
    </row>
    <row r="16" spans="1:25" x14ac:dyDescent="0.25">
      <c r="A16" s="43" t="s">
        <v>37</v>
      </c>
      <c r="B16" s="117" t="s">
        <v>124</v>
      </c>
      <c r="C16" s="44"/>
      <c r="D16" s="44"/>
      <c r="E16" s="44"/>
      <c r="F16" s="44"/>
      <c r="G16" s="44"/>
      <c r="H16" s="44"/>
      <c r="I16" s="44"/>
      <c r="J16" s="44"/>
      <c r="K16" s="44"/>
      <c r="L16" s="44"/>
      <c r="M16" s="44"/>
      <c r="N16" s="44"/>
      <c r="O16" s="44"/>
      <c r="P16" s="44"/>
      <c r="Q16" s="44"/>
      <c r="R16" s="44"/>
      <c r="S16" s="44"/>
      <c r="T16" s="44"/>
      <c r="U16" s="44"/>
      <c r="V16" s="44"/>
      <c r="W16" s="44"/>
      <c r="X16" s="46"/>
      <c r="Y16" s="47"/>
    </row>
    <row r="17" spans="1:25"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43" t="s">
        <v>50</v>
      </c>
      <c r="B29" s="117" t="s">
        <v>124</v>
      </c>
      <c r="C29" s="44"/>
      <c r="D29" s="44"/>
      <c r="E29" s="44"/>
      <c r="F29" s="44"/>
      <c r="G29" s="44"/>
      <c r="H29" s="44"/>
      <c r="I29" s="44"/>
      <c r="J29" s="44"/>
      <c r="K29" s="44"/>
      <c r="L29" s="44"/>
      <c r="M29" s="44"/>
      <c r="N29" s="44"/>
      <c r="O29" s="44"/>
      <c r="P29" s="44"/>
      <c r="Q29" s="44"/>
      <c r="R29" s="44"/>
      <c r="S29" s="44"/>
      <c r="T29" s="44"/>
      <c r="U29" s="44"/>
      <c r="V29" s="44"/>
      <c r="W29" s="44"/>
      <c r="X29" s="46"/>
      <c r="Y29" s="47"/>
    </row>
    <row r="30" spans="1:25" x14ac:dyDescent="0.25">
      <c r="A30" s="15" t="s">
        <v>51</v>
      </c>
      <c r="B30" s="16">
        <v>0</v>
      </c>
      <c r="C30" s="17">
        <v>0</v>
      </c>
      <c r="D30" s="17">
        <v>0</v>
      </c>
      <c r="E30" s="17">
        <v>0</v>
      </c>
      <c r="F30" s="17">
        <v>0</v>
      </c>
      <c r="G30" s="18">
        <v>10</v>
      </c>
      <c r="H30" s="18"/>
      <c r="I30" s="18"/>
      <c r="J30" s="18"/>
      <c r="K30" s="18"/>
      <c r="L30" s="17"/>
      <c r="M30" s="17"/>
      <c r="N30" s="17"/>
      <c r="O30" s="17"/>
      <c r="P30" s="17"/>
      <c r="Q30" s="17"/>
      <c r="R30" s="17"/>
      <c r="S30" s="17"/>
      <c r="T30" s="17"/>
      <c r="U30" s="17"/>
      <c r="V30" s="17"/>
      <c r="W30" s="17"/>
      <c r="X30" s="19"/>
      <c r="Y30" s="13">
        <v>10</v>
      </c>
    </row>
    <row r="31" spans="1:25" x14ac:dyDescent="0.25">
      <c r="A31" s="43" t="s">
        <v>52</v>
      </c>
      <c r="B31" s="117" t="s">
        <v>124</v>
      </c>
      <c r="C31" s="44"/>
      <c r="D31" s="44"/>
      <c r="E31" s="44"/>
      <c r="F31" s="44"/>
      <c r="G31" s="44"/>
      <c r="H31" s="44"/>
      <c r="I31" s="44"/>
      <c r="J31" s="44"/>
      <c r="K31" s="44"/>
      <c r="L31" s="44"/>
      <c r="M31" s="44"/>
      <c r="N31" s="44"/>
      <c r="O31" s="44"/>
      <c r="P31" s="44"/>
      <c r="Q31" s="44"/>
      <c r="R31" s="44"/>
      <c r="S31" s="44"/>
      <c r="T31" s="44"/>
      <c r="U31" s="44"/>
      <c r="V31" s="44"/>
      <c r="W31" s="44"/>
      <c r="X31" s="46"/>
      <c r="Y31" s="47"/>
    </row>
    <row r="32" spans="1:25" x14ac:dyDescent="0.25">
      <c r="A32" s="43" t="s">
        <v>53</v>
      </c>
      <c r="B32" s="117" t="s">
        <v>124</v>
      </c>
      <c r="C32" s="44"/>
      <c r="D32" s="44"/>
      <c r="E32" s="44"/>
      <c r="F32" s="44"/>
      <c r="G32" s="44"/>
      <c r="H32" s="42"/>
      <c r="I32" s="44"/>
      <c r="J32" s="44"/>
      <c r="K32" s="44"/>
      <c r="L32" s="44"/>
      <c r="M32" s="44"/>
      <c r="N32" s="44"/>
      <c r="O32" s="44"/>
      <c r="P32" s="44"/>
      <c r="Q32" s="44"/>
      <c r="R32" s="44"/>
      <c r="S32" s="44"/>
      <c r="T32" s="44"/>
      <c r="U32" s="44"/>
      <c r="V32" s="44"/>
      <c r="W32" s="44"/>
      <c r="X32" s="46"/>
      <c r="Y32" s="47"/>
    </row>
    <row r="33" spans="1:25"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25"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5"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5" x14ac:dyDescent="0.25">
      <c r="A36" s="43" t="s">
        <v>57</v>
      </c>
      <c r="B36" s="117" t="s">
        <v>124</v>
      </c>
      <c r="C36" s="44"/>
      <c r="D36" s="44"/>
      <c r="E36" s="44"/>
      <c r="F36" s="44"/>
      <c r="G36" s="44"/>
      <c r="H36" s="44"/>
      <c r="I36" s="44"/>
      <c r="J36" s="44"/>
      <c r="K36" s="44"/>
      <c r="L36" s="44"/>
      <c r="M36" s="44"/>
      <c r="N36" s="44"/>
      <c r="O36" s="44"/>
      <c r="P36" s="44"/>
      <c r="Q36" s="44"/>
      <c r="R36" s="44"/>
      <c r="S36" s="44"/>
      <c r="T36" s="44"/>
      <c r="U36" s="44"/>
      <c r="V36" s="44"/>
      <c r="W36" s="44"/>
      <c r="X36" s="46"/>
      <c r="Y36" s="48"/>
    </row>
    <row r="37" spans="1:25"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5"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5" s="22" customFormat="1" ht="15.75" thickBot="1" x14ac:dyDescent="0.3">
      <c r="A39" s="33" t="s">
        <v>88</v>
      </c>
      <c r="B39" s="34">
        <f>SUM(B2:B4,B6:B16,B18:B38)</f>
        <v>745</v>
      </c>
      <c r="C39" s="34">
        <f t="shared" ref="C39:Y39" si="0">SUM(C2:C4,C6:C16,C18:C38)</f>
        <v>771</v>
      </c>
      <c r="D39" s="34">
        <f t="shared" si="0"/>
        <v>632</v>
      </c>
      <c r="E39" s="34">
        <f t="shared" si="0"/>
        <v>581</v>
      </c>
      <c r="F39" s="34">
        <f t="shared" si="0"/>
        <v>637</v>
      </c>
      <c r="G39" s="34">
        <f t="shared" si="0"/>
        <v>811</v>
      </c>
      <c r="H39" s="34">
        <f t="shared" si="0"/>
        <v>832</v>
      </c>
      <c r="I39" s="34">
        <f t="shared" si="0"/>
        <v>526</v>
      </c>
      <c r="J39" s="34">
        <f t="shared" si="0"/>
        <v>620</v>
      </c>
      <c r="K39" s="34">
        <f t="shared" si="0"/>
        <v>591</v>
      </c>
      <c r="L39" s="34">
        <f t="shared" si="0"/>
        <v>596</v>
      </c>
      <c r="M39" s="34">
        <f t="shared" si="0"/>
        <v>481</v>
      </c>
      <c r="N39" s="34">
        <f t="shared" si="0"/>
        <v>457</v>
      </c>
      <c r="O39" s="34">
        <f t="shared" si="0"/>
        <v>401</v>
      </c>
      <c r="P39" s="34">
        <f t="shared" si="0"/>
        <v>336</v>
      </c>
      <c r="Q39" s="34">
        <f t="shared" si="0"/>
        <v>316</v>
      </c>
      <c r="R39" s="34">
        <f t="shared" si="0"/>
        <v>226</v>
      </c>
      <c r="S39" s="34">
        <f t="shared" si="0"/>
        <v>196</v>
      </c>
      <c r="T39" s="34">
        <f t="shared" si="0"/>
        <v>166</v>
      </c>
      <c r="U39" s="34">
        <f t="shared" si="0"/>
        <v>121</v>
      </c>
      <c r="V39" s="34">
        <f t="shared" si="0"/>
        <v>0</v>
      </c>
      <c r="W39" s="34">
        <f t="shared" si="0"/>
        <v>0</v>
      </c>
      <c r="X39" s="34">
        <f t="shared" si="0"/>
        <v>0</v>
      </c>
      <c r="Y39" s="34">
        <f t="shared" si="0"/>
        <v>10042</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sheetData>
  <sheetProtection algorithmName="SHA-512" hashValue="LlULZW0yOdNERDpf1b7euNAqrida33XAaIlkbt+XeLy93x0l8whjOaGHLQYXqdx8+ej0XiMiyHZhwKC2DCPdvw==" saltValue="EY/8LLSleXkwoh9k4MZfyg==" spinCount="100000" sheet="1" objects="1" scenarios="1"/>
  <mergeCells count="3">
    <mergeCell ref="B5:Y5"/>
    <mergeCell ref="B40:U40"/>
    <mergeCell ref="G41:K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71367-A1F6-43E5-96AB-193F48B32B52}">
  <dimension ref="A1:AA41"/>
  <sheetViews>
    <sheetView zoomScale="90" zoomScaleNormal="90" workbookViewId="0"/>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43" t="s">
        <v>29</v>
      </c>
      <c r="B8" s="117" t="s">
        <v>125</v>
      </c>
      <c r="C8" s="44"/>
      <c r="D8" s="44"/>
      <c r="E8" s="44"/>
      <c r="F8" s="44"/>
      <c r="G8" s="44"/>
      <c r="H8" s="44"/>
      <c r="I8" s="44"/>
      <c r="J8" s="44"/>
      <c r="K8" s="44"/>
      <c r="L8" s="44"/>
      <c r="M8" s="44"/>
      <c r="N8" s="44"/>
      <c r="O8" s="44"/>
      <c r="P8" s="44"/>
      <c r="Q8" s="44"/>
      <c r="R8" s="44"/>
      <c r="S8" s="44"/>
      <c r="T8" s="44"/>
      <c r="U8" s="44"/>
      <c r="V8" s="44"/>
      <c r="W8" s="44"/>
      <c r="X8" s="46"/>
      <c r="Y8" s="47"/>
    </row>
    <row r="9" spans="1:25" x14ac:dyDescent="0.25">
      <c r="A9" s="43" t="s">
        <v>30</v>
      </c>
      <c r="B9" s="117" t="s">
        <v>125</v>
      </c>
      <c r="C9" s="44"/>
      <c r="D9" s="44"/>
      <c r="E9" s="44"/>
      <c r="F9" s="44"/>
      <c r="G9" s="44"/>
      <c r="H9" s="44"/>
      <c r="I9" s="44"/>
      <c r="J9" s="44"/>
      <c r="K9" s="44"/>
      <c r="L9" s="44"/>
      <c r="M9" s="44"/>
      <c r="N9" s="44"/>
      <c r="O9" s="44"/>
      <c r="P9" s="44"/>
      <c r="Q9" s="44"/>
      <c r="R9" s="44"/>
      <c r="S9" s="44"/>
      <c r="T9" s="44"/>
      <c r="U9" s="44"/>
      <c r="V9" s="44"/>
      <c r="W9" s="44"/>
      <c r="X9" s="46"/>
      <c r="Y9" s="48"/>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43" t="s">
        <v>32</v>
      </c>
      <c r="B11" s="117" t="s">
        <v>124</v>
      </c>
      <c r="C11" s="44"/>
      <c r="D11" s="44"/>
      <c r="E11" s="44"/>
      <c r="F11" s="44"/>
      <c r="G11" s="44"/>
      <c r="H11" s="44"/>
      <c r="I11" s="44"/>
      <c r="J11" s="44"/>
      <c r="K11" s="45"/>
      <c r="L11" s="44"/>
      <c r="M11" s="44"/>
      <c r="N11" s="44"/>
      <c r="O11" s="44"/>
      <c r="P11" s="44"/>
      <c r="Q11" s="44"/>
      <c r="R11" s="44"/>
      <c r="S11" s="44"/>
      <c r="T11" s="44"/>
      <c r="U11" s="44"/>
      <c r="V11" s="44"/>
      <c r="W11" s="44"/>
      <c r="X11" s="46"/>
      <c r="Y11" s="47"/>
    </row>
    <row r="12" spans="1:25" x14ac:dyDescent="0.25">
      <c r="A12" s="43" t="s">
        <v>33</v>
      </c>
      <c r="B12" s="117" t="s">
        <v>124</v>
      </c>
      <c r="C12" s="44"/>
      <c r="D12" s="44"/>
      <c r="E12" s="44"/>
      <c r="F12" s="44"/>
      <c r="G12" s="44"/>
      <c r="H12" s="44"/>
      <c r="I12" s="44"/>
      <c r="J12" s="44"/>
      <c r="K12" s="45"/>
      <c r="L12" s="44"/>
      <c r="M12" s="44"/>
      <c r="N12" s="44"/>
      <c r="O12" s="44"/>
      <c r="P12" s="44"/>
      <c r="Q12" s="44"/>
      <c r="R12" s="44"/>
      <c r="S12" s="44"/>
      <c r="T12" s="44"/>
      <c r="U12" s="44"/>
      <c r="V12" s="44"/>
      <c r="W12" s="44"/>
      <c r="X12" s="46"/>
      <c r="Y12" s="48"/>
    </row>
    <row r="13" spans="1:25" x14ac:dyDescent="0.25">
      <c r="A13" s="43" t="s">
        <v>34</v>
      </c>
      <c r="B13" s="117" t="s">
        <v>124</v>
      </c>
      <c r="C13" s="44"/>
      <c r="D13" s="44"/>
      <c r="E13" s="44"/>
      <c r="F13" s="44"/>
      <c r="G13" s="44"/>
      <c r="H13" s="44"/>
      <c r="I13" s="44"/>
      <c r="J13" s="44"/>
      <c r="K13" s="44"/>
      <c r="L13" s="44"/>
      <c r="M13" s="44"/>
      <c r="N13" s="44"/>
      <c r="O13" s="44"/>
      <c r="P13" s="44"/>
      <c r="Q13" s="44"/>
      <c r="R13" s="44"/>
      <c r="S13" s="44"/>
      <c r="T13" s="44"/>
      <c r="U13" s="44"/>
      <c r="V13" s="44"/>
      <c r="W13" s="44"/>
      <c r="X13" s="46"/>
      <c r="Y13" s="47"/>
    </row>
    <row r="14" spans="1:25" x14ac:dyDescent="0.25">
      <c r="A14" s="43" t="s">
        <v>35</v>
      </c>
      <c r="B14" s="117" t="s">
        <v>124</v>
      </c>
      <c r="C14" s="44"/>
      <c r="D14" s="44"/>
      <c r="E14" s="44"/>
      <c r="F14" s="44"/>
      <c r="G14" s="44"/>
      <c r="H14" s="44"/>
      <c r="I14" s="44"/>
      <c r="J14" s="44"/>
      <c r="K14" s="44"/>
      <c r="L14" s="44"/>
      <c r="M14" s="44"/>
      <c r="N14" s="44"/>
      <c r="O14" s="44"/>
      <c r="P14" s="44"/>
      <c r="Q14" s="44"/>
      <c r="R14" s="44"/>
      <c r="S14" s="44"/>
      <c r="T14" s="44"/>
      <c r="U14" s="44"/>
      <c r="V14" s="44"/>
      <c r="W14" s="44"/>
      <c r="X14" s="46"/>
      <c r="Y14" s="47"/>
    </row>
    <row r="15" spans="1:25" x14ac:dyDescent="0.25">
      <c r="A15" s="43" t="s">
        <v>36</v>
      </c>
      <c r="B15" s="117" t="s">
        <v>124</v>
      </c>
      <c r="C15" s="44"/>
      <c r="D15" s="44"/>
      <c r="E15" s="44"/>
      <c r="F15" s="44"/>
      <c r="G15" s="44"/>
      <c r="H15" s="44"/>
      <c r="I15" s="44"/>
      <c r="J15" s="44"/>
      <c r="K15" s="44"/>
      <c r="L15" s="44"/>
      <c r="M15" s="44"/>
      <c r="N15" s="44"/>
      <c r="O15" s="44"/>
      <c r="P15" s="44"/>
      <c r="Q15" s="44"/>
      <c r="R15" s="44"/>
      <c r="S15" s="44"/>
      <c r="T15" s="44"/>
      <c r="U15" s="44"/>
      <c r="V15" s="44"/>
      <c r="W15" s="44"/>
      <c r="X15" s="46"/>
      <c r="Y15" s="48"/>
    </row>
    <row r="16" spans="1:25" x14ac:dyDescent="0.25">
      <c r="A16" s="43" t="s">
        <v>37</v>
      </c>
      <c r="B16" s="117" t="s">
        <v>124</v>
      </c>
      <c r="C16" s="44"/>
      <c r="D16" s="44"/>
      <c r="E16" s="44"/>
      <c r="F16" s="44"/>
      <c r="G16" s="44"/>
      <c r="H16" s="44"/>
      <c r="I16" s="44"/>
      <c r="J16" s="44"/>
      <c r="K16" s="44"/>
      <c r="L16" s="44"/>
      <c r="M16" s="44"/>
      <c r="N16" s="44"/>
      <c r="O16" s="44"/>
      <c r="P16" s="44"/>
      <c r="Q16" s="44"/>
      <c r="R16" s="44"/>
      <c r="S16" s="44"/>
      <c r="T16" s="44"/>
      <c r="U16" s="44"/>
      <c r="V16" s="44"/>
      <c r="W16" s="44"/>
      <c r="X16" s="46"/>
      <c r="Y16" s="47"/>
    </row>
    <row r="17" spans="1:25"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43" t="s">
        <v>50</v>
      </c>
      <c r="B29" s="117" t="s">
        <v>124</v>
      </c>
      <c r="C29" s="44"/>
      <c r="D29" s="44"/>
      <c r="E29" s="44"/>
      <c r="F29" s="44"/>
      <c r="G29" s="44"/>
      <c r="H29" s="44"/>
      <c r="I29" s="44"/>
      <c r="J29" s="44"/>
      <c r="K29" s="44"/>
      <c r="L29" s="44"/>
      <c r="M29" s="44"/>
      <c r="N29" s="44"/>
      <c r="O29" s="44"/>
      <c r="P29" s="44"/>
      <c r="Q29" s="44"/>
      <c r="R29" s="44"/>
      <c r="S29" s="44"/>
      <c r="T29" s="44"/>
      <c r="U29" s="44"/>
      <c r="V29" s="44"/>
      <c r="W29" s="44"/>
      <c r="X29" s="46"/>
      <c r="Y29" s="47"/>
    </row>
    <row r="30" spans="1:25" x14ac:dyDescent="0.25">
      <c r="A30" s="43" t="s">
        <v>51</v>
      </c>
      <c r="B30" s="117" t="s">
        <v>124</v>
      </c>
      <c r="C30" s="44"/>
      <c r="D30" s="44"/>
      <c r="E30" s="44"/>
      <c r="F30" s="44"/>
      <c r="G30" s="44"/>
      <c r="H30" s="44"/>
      <c r="I30" s="44"/>
      <c r="J30" s="44"/>
      <c r="K30" s="44"/>
      <c r="L30" s="44"/>
      <c r="M30" s="44"/>
      <c r="N30" s="44"/>
      <c r="O30" s="44"/>
      <c r="P30" s="44"/>
      <c r="Q30" s="44"/>
      <c r="R30" s="44"/>
      <c r="S30" s="44"/>
      <c r="T30" s="44"/>
      <c r="U30" s="44"/>
      <c r="V30" s="44"/>
      <c r="W30" s="44"/>
      <c r="X30" s="46"/>
      <c r="Y30" s="48"/>
    </row>
    <row r="31" spans="1:25" x14ac:dyDescent="0.25">
      <c r="A31" s="43" t="s">
        <v>52</v>
      </c>
      <c r="B31" s="117" t="s">
        <v>124</v>
      </c>
      <c r="C31" s="44"/>
      <c r="D31" s="44"/>
      <c r="E31" s="44"/>
      <c r="F31" s="44"/>
      <c r="G31" s="44"/>
      <c r="H31" s="44"/>
      <c r="I31" s="44"/>
      <c r="J31" s="44"/>
      <c r="K31" s="44"/>
      <c r="L31" s="44"/>
      <c r="M31" s="44"/>
      <c r="N31" s="44"/>
      <c r="O31" s="44"/>
      <c r="P31" s="44"/>
      <c r="Q31" s="44"/>
      <c r="R31" s="44"/>
      <c r="S31" s="44"/>
      <c r="T31" s="44"/>
      <c r="U31" s="44"/>
      <c r="V31" s="44"/>
      <c r="W31" s="44"/>
      <c r="X31" s="46"/>
      <c r="Y31" s="47"/>
    </row>
    <row r="32" spans="1:25" x14ac:dyDescent="0.25">
      <c r="A32" s="43" t="s">
        <v>53</v>
      </c>
      <c r="B32" s="117" t="s">
        <v>124</v>
      </c>
      <c r="C32" s="44"/>
      <c r="D32" s="44"/>
      <c r="E32" s="44"/>
      <c r="F32" s="44"/>
      <c r="G32" s="44"/>
      <c r="H32" s="42"/>
      <c r="I32" s="44"/>
      <c r="J32" s="44"/>
      <c r="K32" s="44"/>
      <c r="L32" s="44"/>
      <c r="M32" s="44"/>
      <c r="N32" s="44"/>
      <c r="O32" s="44"/>
      <c r="P32" s="44"/>
      <c r="Q32" s="44"/>
      <c r="R32" s="44"/>
      <c r="S32" s="44"/>
      <c r="T32" s="44"/>
      <c r="U32" s="44"/>
      <c r="V32" s="44"/>
      <c r="W32" s="44"/>
      <c r="X32" s="46"/>
      <c r="Y32" s="47"/>
    </row>
    <row r="33" spans="1:27"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27"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7"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7" x14ac:dyDescent="0.25">
      <c r="A36" s="43" t="s">
        <v>57</v>
      </c>
      <c r="B36" s="117" t="s">
        <v>124</v>
      </c>
      <c r="C36" s="44"/>
      <c r="D36" s="44"/>
      <c r="E36" s="44"/>
      <c r="F36" s="44"/>
      <c r="G36" s="44"/>
      <c r="H36" s="44"/>
      <c r="I36" s="44"/>
      <c r="J36" s="44"/>
      <c r="K36" s="44"/>
      <c r="L36" s="44"/>
      <c r="M36" s="44"/>
      <c r="N36" s="44"/>
      <c r="O36" s="44"/>
      <c r="P36" s="44"/>
      <c r="Q36" s="44"/>
      <c r="R36" s="44"/>
      <c r="S36" s="44"/>
      <c r="T36" s="44"/>
      <c r="U36" s="44"/>
      <c r="V36" s="44"/>
      <c r="W36" s="44"/>
      <c r="X36" s="46"/>
      <c r="Y36" s="48"/>
    </row>
    <row r="37" spans="1:27"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7"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7" s="22" customFormat="1" ht="15.75" thickBot="1" x14ac:dyDescent="0.3">
      <c r="A39" s="33" t="s">
        <v>88</v>
      </c>
      <c r="B39" s="34">
        <f>SUM(B2:B4,B6:B16,B18:B38)</f>
        <v>745</v>
      </c>
      <c r="C39" s="34">
        <f t="shared" ref="C39:Y39" si="0">SUM(C2:C4,C6:C16,C18:C38)</f>
        <v>771</v>
      </c>
      <c r="D39" s="34">
        <f t="shared" si="0"/>
        <v>632</v>
      </c>
      <c r="E39" s="34">
        <f t="shared" si="0"/>
        <v>581</v>
      </c>
      <c r="F39" s="34">
        <f t="shared" si="0"/>
        <v>637</v>
      </c>
      <c r="G39" s="34">
        <f t="shared" si="0"/>
        <v>801</v>
      </c>
      <c r="H39" s="34">
        <f t="shared" si="0"/>
        <v>832</v>
      </c>
      <c r="I39" s="34">
        <f t="shared" si="0"/>
        <v>416</v>
      </c>
      <c r="J39" s="34">
        <f t="shared" si="0"/>
        <v>450</v>
      </c>
      <c r="K39" s="34">
        <f t="shared" si="0"/>
        <v>371</v>
      </c>
      <c r="L39" s="34">
        <f t="shared" si="0"/>
        <v>376</v>
      </c>
      <c r="M39" s="34">
        <f t="shared" si="0"/>
        <v>241</v>
      </c>
      <c r="N39" s="34">
        <f t="shared" si="0"/>
        <v>217</v>
      </c>
      <c r="O39" s="34">
        <f t="shared" si="0"/>
        <v>181</v>
      </c>
      <c r="P39" s="34">
        <f t="shared" si="0"/>
        <v>176</v>
      </c>
      <c r="Q39" s="34">
        <f t="shared" si="0"/>
        <v>156</v>
      </c>
      <c r="R39" s="34">
        <f t="shared" si="0"/>
        <v>76</v>
      </c>
      <c r="S39" s="34">
        <f t="shared" si="0"/>
        <v>76</v>
      </c>
      <c r="T39" s="34">
        <f t="shared" si="0"/>
        <v>76</v>
      </c>
      <c r="U39" s="34">
        <f t="shared" si="0"/>
        <v>121</v>
      </c>
      <c r="V39" s="34">
        <f t="shared" si="0"/>
        <v>0</v>
      </c>
      <c r="W39" s="34">
        <f t="shared" si="0"/>
        <v>0</v>
      </c>
      <c r="X39" s="34">
        <f t="shared" si="0"/>
        <v>0</v>
      </c>
      <c r="Y39" s="34">
        <f t="shared" si="0"/>
        <v>7932</v>
      </c>
    </row>
    <row r="40" spans="1:27"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c r="Z40" s="22"/>
      <c r="AA40" s="22"/>
    </row>
    <row r="41" spans="1:27" ht="15.75" thickBot="1" x14ac:dyDescent="0.3">
      <c r="G41" s="128" t="s">
        <v>62</v>
      </c>
      <c r="H41" s="129"/>
      <c r="I41" s="129"/>
      <c r="J41" s="129"/>
      <c r="K41" s="130"/>
    </row>
  </sheetData>
  <sheetProtection algorithmName="SHA-512" hashValue="IhxNUI414wu9ZejP219fELbYpgrVC22X32ef/jOvRmG/iHqbsrLYiNx7s/8/O0B7jjt7zGNjOD3FnavhW6ZeyQ==" saltValue="asS41Bj/l0EWbnnm8/PwOA==" spinCount="100000" sheet="1" objects="1" scenarios="1"/>
  <mergeCells count="3">
    <mergeCell ref="B5:Y5"/>
    <mergeCell ref="B40:U40"/>
    <mergeCell ref="G41:K4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EA817-988F-4BBF-9E6F-5451F11FBBB0}">
  <dimension ref="A1:Y41"/>
  <sheetViews>
    <sheetView zoomScale="90" zoomScaleNormal="90" workbookViewId="0">
      <selection activeCell="L25" sqref="L25"/>
    </sheetView>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43" t="s">
        <v>29</v>
      </c>
      <c r="B8" s="117" t="s">
        <v>126</v>
      </c>
      <c r="C8" s="44"/>
      <c r="D8" s="44"/>
      <c r="E8" s="44"/>
      <c r="F8" s="44"/>
      <c r="G8" s="44"/>
      <c r="H8" s="44"/>
      <c r="I8" s="44"/>
      <c r="J8" s="44"/>
      <c r="K8" s="44"/>
      <c r="L8" s="44"/>
      <c r="M8" s="44"/>
      <c r="N8" s="44"/>
      <c r="O8" s="44"/>
      <c r="P8" s="44"/>
      <c r="Q8" s="44"/>
      <c r="R8" s="44"/>
      <c r="S8" s="44"/>
      <c r="T8" s="44"/>
      <c r="U8" s="44"/>
      <c r="V8" s="44"/>
      <c r="W8" s="44"/>
      <c r="X8" s="46"/>
      <c r="Y8" s="47"/>
    </row>
    <row r="9" spans="1:25" x14ac:dyDescent="0.25">
      <c r="A9" s="43" t="s">
        <v>30</v>
      </c>
      <c r="B9" s="117" t="s">
        <v>126</v>
      </c>
      <c r="C9" s="44"/>
      <c r="D9" s="44"/>
      <c r="E9" s="44"/>
      <c r="F9" s="44"/>
      <c r="G9" s="44"/>
      <c r="H9" s="44"/>
      <c r="I9" s="44"/>
      <c r="J9" s="44"/>
      <c r="K9" s="44"/>
      <c r="L9" s="44"/>
      <c r="M9" s="44"/>
      <c r="N9" s="44"/>
      <c r="O9" s="44"/>
      <c r="P9" s="44"/>
      <c r="Q9" s="44"/>
      <c r="R9" s="44"/>
      <c r="S9" s="44"/>
      <c r="T9" s="44"/>
      <c r="U9" s="44"/>
      <c r="V9" s="44"/>
      <c r="W9" s="44"/>
      <c r="X9" s="46"/>
      <c r="Y9" s="48"/>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43" t="s">
        <v>32</v>
      </c>
      <c r="B11" s="117" t="s">
        <v>124</v>
      </c>
      <c r="C11" s="44"/>
      <c r="D11" s="44"/>
      <c r="E11" s="44"/>
      <c r="F11" s="44"/>
      <c r="G11" s="44"/>
      <c r="H11" s="44"/>
      <c r="I11" s="44"/>
      <c r="J11" s="44"/>
      <c r="K11" s="45"/>
      <c r="L11" s="44"/>
      <c r="M11" s="44"/>
      <c r="N11" s="44"/>
      <c r="O11" s="44"/>
      <c r="P11" s="44"/>
      <c r="Q11" s="44"/>
      <c r="R11" s="44"/>
      <c r="S11" s="44"/>
      <c r="T11" s="44"/>
      <c r="U11" s="44"/>
      <c r="V11" s="44"/>
      <c r="W11" s="44"/>
      <c r="X11" s="46"/>
      <c r="Y11" s="47"/>
    </row>
    <row r="12" spans="1:25" x14ac:dyDescent="0.25">
      <c r="A12" s="43" t="s">
        <v>33</v>
      </c>
      <c r="B12" s="117" t="s">
        <v>124</v>
      </c>
      <c r="C12" s="44"/>
      <c r="D12" s="44"/>
      <c r="E12" s="44"/>
      <c r="F12" s="44"/>
      <c r="G12" s="44"/>
      <c r="H12" s="44"/>
      <c r="I12" s="44"/>
      <c r="J12" s="44"/>
      <c r="K12" s="45"/>
      <c r="L12" s="44"/>
      <c r="M12" s="44"/>
      <c r="N12" s="44"/>
      <c r="O12" s="44"/>
      <c r="P12" s="44"/>
      <c r="Q12" s="44"/>
      <c r="R12" s="44"/>
      <c r="S12" s="44"/>
      <c r="T12" s="44"/>
      <c r="U12" s="44"/>
      <c r="V12" s="44"/>
      <c r="W12" s="44"/>
      <c r="X12" s="46"/>
      <c r="Y12" s="48"/>
    </row>
    <row r="13" spans="1:25" x14ac:dyDescent="0.25">
      <c r="A13" s="43" t="s">
        <v>34</v>
      </c>
      <c r="B13" s="117" t="s">
        <v>124</v>
      </c>
      <c r="C13" s="44"/>
      <c r="D13" s="44"/>
      <c r="E13" s="44"/>
      <c r="F13" s="44"/>
      <c r="G13" s="44"/>
      <c r="H13" s="44"/>
      <c r="I13" s="44"/>
      <c r="J13" s="44"/>
      <c r="K13" s="44"/>
      <c r="L13" s="44"/>
      <c r="M13" s="44"/>
      <c r="N13" s="44"/>
      <c r="O13" s="44"/>
      <c r="P13" s="44"/>
      <c r="Q13" s="44"/>
      <c r="R13" s="44"/>
      <c r="S13" s="44"/>
      <c r="T13" s="44"/>
      <c r="U13" s="44"/>
      <c r="V13" s="44"/>
      <c r="W13" s="44"/>
      <c r="X13" s="46"/>
      <c r="Y13" s="47"/>
    </row>
    <row r="14" spans="1:25" x14ac:dyDescent="0.25">
      <c r="A14" s="43" t="s">
        <v>35</v>
      </c>
      <c r="B14" s="117" t="s">
        <v>124</v>
      </c>
      <c r="C14" s="44"/>
      <c r="D14" s="44"/>
      <c r="E14" s="44"/>
      <c r="F14" s="44"/>
      <c r="G14" s="44"/>
      <c r="H14" s="44"/>
      <c r="I14" s="44"/>
      <c r="J14" s="44"/>
      <c r="K14" s="44"/>
      <c r="L14" s="44"/>
      <c r="M14" s="44"/>
      <c r="N14" s="44"/>
      <c r="O14" s="44"/>
      <c r="P14" s="44"/>
      <c r="Q14" s="44"/>
      <c r="R14" s="44"/>
      <c r="S14" s="44"/>
      <c r="T14" s="44"/>
      <c r="U14" s="44"/>
      <c r="V14" s="44"/>
      <c r="W14" s="44"/>
      <c r="X14" s="46"/>
      <c r="Y14" s="47"/>
    </row>
    <row r="15" spans="1:25" x14ac:dyDescent="0.25">
      <c r="A15" s="49" t="s">
        <v>36</v>
      </c>
      <c r="B15" s="50">
        <f>'Trajectory with Notes'!B15</f>
        <v>0</v>
      </c>
      <c r="C15" s="50">
        <f>'Trajectory with Notes'!C15</f>
        <v>0</v>
      </c>
      <c r="D15" s="50">
        <f>'Trajectory with Notes'!D15</f>
        <v>0</v>
      </c>
      <c r="E15" s="50">
        <f>'Trajectory with Notes'!E15</f>
        <v>0</v>
      </c>
      <c r="F15" s="50">
        <f>'Trajectory with Notes'!F15</f>
        <v>0</v>
      </c>
      <c r="G15" s="50">
        <f>'Trajectory with Notes'!G15</f>
        <v>0</v>
      </c>
      <c r="H15" s="50">
        <f>'Trajectory with Notes'!H15</f>
        <v>0</v>
      </c>
      <c r="I15" s="50">
        <f>'Trajectory with Notes'!I15</f>
        <v>0</v>
      </c>
      <c r="J15" s="50">
        <f>'Trajectory with Notes'!J15</f>
        <v>0</v>
      </c>
      <c r="K15" s="50">
        <f>'Trajectory with Notes'!K15</f>
        <v>155</v>
      </c>
      <c r="L15" s="50">
        <f>'Trajectory with Notes'!L15</f>
        <v>220</v>
      </c>
      <c r="M15" s="50">
        <f>'Trajectory with Notes'!M15</f>
        <v>220</v>
      </c>
      <c r="N15" s="50">
        <f>'Trajectory with Notes'!N15</f>
        <v>220</v>
      </c>
      <c r="O15" s="50">
        <f>'Trajectory with Notes'!O15</f>
        <v>220</v>
      </c>
      <c r="P15" s="50"/>
      <c r="Q15" s="50"/>
      <c r="R15" s="50"/>
      <c r="S15" s="50"/>
      <c r="T15" s="50"/>
      <c r="U15" s="50"/>
      <c r="V15" s="50"/>
      <c r="W15" s="50"/>
      <c r="X15" s="50"/>
      <c r="Y15" s="50">
        <f>SUM(B15:X15)</f>
        <v>1035</v>
      </c>
    </row>
    <row r="16" spans="1:25" x14ac:dyDescent="0.25">
      <c r="A16" s="43" t="s">
        <v>37</v>
      </c>
      <c r="B16" s="117" t="s">
        <v>124</v>
      </c>
      <c r="C16" s="44"/>
      <c r="D16" s="44"/>
      <c r="E16" s="44"/>
      <c r="F16" s="44"/>
      <c r="G16" s="44"/>
      <c r="H16" s="44"/>
      <c r="I16" s="44"/>
      <c r="J16" s="44"/>
      <c r="K16" s="44"/>
      <c r="L16" s="44"/>
      <c r="M16" s="44"/>
      <c r="N16" s="44"/>
      <c r="O16" s="44"/>
      <c r="P16" s="44"/>
      <c r="Q16" s="44"/>
      <c r="R16" s="44"/>
      <c r="S16" s="44"/>
      <c r="T16" s="44"/>
      <c r="U16" s="44"/>
      <c r="V16" s="44"/>
      <c r="W16" s="44"/>
      <c r="X16" s="46"/>
      <c r="Y16" s="47"/>
    </row>
    <row r="17" spans="1:25"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43" t="s">
        <v>50</v>
      </c>
      <c r="B29" s="117" t="s">
        <v>124</v>
      </c>
      <c r="C29" s="44"/>
      <c r="D29" s="44"/>
      <c r="E29" s="44"/>
      <c r="F29" s="44"/>
      <c r="G29" s="44"/>
      <c r="H29" s="44"/>
      <c r="I29" s="44"/>
      <c r="J29" s="44"/>
      <c r="K29" s="44"/>
      <c r="L29" s="44"/>
      <c r="M29" s="44"/>
      <c r="N29" s="44"/>
      <c r="O29" s="44"/>
      <c r="P29" s="44"/>
      <c r="Q29" s="44"/>
      <c r="R29" s="44"/>
      <c r="S29" s="44"/>
      <c r="T29" s="44"/>
      <c r="U29" s="44"/>
      <c r="V29" s="44"/>
      <c r="W29" s="44"/>
      <c r="X29" s="46"/>
      <c r="Y29" s="47"/>
    </row>
    <row r="30" spans="1:25" x14ac:dyDescent="0.25">
      <c r="A30" s="43" t="s">
        <v>51</v>
      </c>
      <c r="B30" s="117" t="s">
        <v>124</v>
      </c>
      <c r="C30" s="44"/>
      <c r="D30" s="44"/>
      <c r="E30" s="44"/>
      <c r="F30" s="44"/>
      <c r="G30" s="44"/>
      <c r="H30" s="44"/>
      <c r="I30" s="44"/>
      <c r="J30" s="44"/>
      <c r="K30" s="44"/>
      <c r="L30" s="44"/>
      <c r="M30" s="44"/>
      <c r="N30" s="44"/>
      <c r="O30" s="44"/>
      <c r="P30" s="44"/>
      <c r="Q30" s="44"/>
      <c r="R30" s="44"/>
      <c r="S30" s="44"/>
      <c r="T30" s="44"/>
      <c r="U30" s="44"/>
      <c r="V30" s="44"/>
      <c r="W30" s="44"/>
      <c r="X30" s="46"/>
      <c r="Y30" s="48"/>
    </row>
    <row r="31" spans="1:25" x14ac:dyDescent="0.25">
      <c r="A31" s="43" t="s">
        <v>52</v>
      </c>
      <c r="B31" s="117" t="s">
        <v>124</v>
      </c>
      <c r="C31" s="44"/>
      <c r="D31" s="44"/>
      <c r="E31" s="44"/>
      <c r="F31" s="44"/>
      <c r="G31" s="44"/>
      <c r="H31" s="44"/>
      <c r="I31" s="44"/>
      <c r="J31" s="44"/>
      <c r="K31" s="44"/>
      <c r="L31" s="44"/>
      <c r="M31" s="44"/>
      <c r="N31" s="44"/>
      <c r="O31" s="44"/>
      <c r="P31" s="44"/>
      <c r="Q31" s="44"/>
      <c r="R31" s="44"/>
      <c r="S31" s="44"/>
      <c r="T31" s="44"/>
      <c r="U31" s="44"/>
      <c r="V31" s="44"/>
      <c r="W31" s="44"/>
      <c r="X31" s="46"/>
      <c r="Y31" s="47"/>
    </row>
    <row r="32" spans="1:25" x14ac:dyDescent="0.25">
      <c r="A32" s="43" t="s">
        <v>53</v>
      </c>
      <c r="B32" s="117" t="s">
        <v>124</v>
      </c>
      <c r="C32" s="44"/>
      <c r="D32" s="44"/>
      <c r="E32" s="44"/>
      <c r="F32" s="44"/>
      <c r="G32" s="44"/>
      <c r="H32" s="42"/>
      <c r="I32" s="44"/>
      <c r="J32" s="44"/>
      <c r="K32" s="44"/>
      <c r="L32" s="44"/>
      <c r="M32" s="44"/>
      <c r="N32" s="44"/>
      <c r="O32" s="44"/>
      <c r="P32" s="44"/>
      <c r="Q32" s="44"/>
      <c r="R32" s="44"/>
      <c r="S32" s="44"/>
      <c r="T32" s="44"/>
      <c r="U32" s="44"/>
      <c r="V32" s="44"/>
      <c r="W32" s="44"/>
      <c r="X32" s="46"/>
      <c r="Y32" s="47"/>
    </row>
    <row r="33" spans="1:25"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25"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5"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5" x14ac:dyDescent="0.25">
      <c r="A36" s="43" t="s">
        <v>57</v>
      </c>
      <c r="B36" s="117" t="s">
        <v>124</v>
      </c>
      <c r="C36" s="44"/>
      <c r="D36" s="44"/>
      <c r="E36" s="44"/>
      <c r="F36" s="44"/>
      <c r="G36" s="44"/>
      <c r="H36" s="44"/>
      <c r="I36" s="44"/>
      <c r="J36" s="44"/>
      <c r="K36" s="44"/>
      <c r="L36" s="44"/>
      <c r="M36" s="44"/>
      <c r="N36" s="44"/>
      <c r="O36" s="44"/>
      <c r="P36" s="44"/>
      <c r="Q36" s="44"/>
      <c r="R36" s="44"/>
      <c r="S36" s="44"/>
      <c r="T36" s="44"/>
      <c r="U36" s="44"/>
      <c r="V36" s="44"/>
      <c r="W36" s="44"/>
      <c r="X36" s="46"/>
      <c r="Y36" s="48"/>
    </row>
    <row r="37" spans="1:25"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5"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5" s="22" customFormat="1" ht="15.75" thickBot="1" x14ac:dyDescent="0.3">
      <c r="A39" s="33" t="s">
        <v>88</v>
      </c>
      <c r="B39" s="34">
        <f>SUM(B2:B4,B6:B16,B18:B38)</f>
        <v>745</v>
      </c>
      <c r="C39" s="34">
        <f t="shared" ref="C39:Y39" si="0">SUM(C2:C4,C6:C16,C18:C38)</f>
        <v>771</v>
      </c>
      <c r="D39" s="34">
        <f t="shared" si="0"/>
        <v>632</v>
      </c>
      <c r="E39" s="34">
        <f t="shared" si="0"/>
        <v>581</v>
      </c>
      <c r="F39" s="34">
        <f t="shared" si="0"/>
        <v>637</v>
      </c>
      <c r="G39" s="34">
        <f t="shared" si="0"/>
        <v>801</v>
      </c>
      <c r="H39" s="34">
        <f t="shared" si="0"/>
        <v>832</v>
      </c>
      <c r="I39" s="34">
        <f t="shared" si="0"/>
        <v>416</v>
      </c>
      <c r="J39" s="34">
        <f t="shared" si="0"/>
        <v>450</v>
      </c>
      <c r="K39" s="34">
        <f t="shared" si="0"/>
        <v>526</v>
      </c>
      <c r="L39" s="34">
        <f t="shared" si="0"/>
        <v>596</v>
      </c>
      <c r="M39" s="34">
        <f t="shared" si="0"/>
        <v>461</v>
      </c>
      <c r="N39" s="34">
        <f>SUM(N2:N4,N6:N16,N18:N38)</f>
        <v>437</v>
      </c>
      <c r="O39" s="34">
        <f t="shared" si="0"/>
        <v>401</v>
      </c>
      <c r="P39" s="34">
        <f t="shared" si="0"/>
        <v>176</v>
      </c>
      <c r="Q39" s="34">
        <f t="shared" si="0"/>
        <v>156</v>
      </c>
      <c r="R39" s="34">
        <f t="shared" si="0"/>
        <v>76</v>
      </c>
      <c r="S39" s="34">
        <f t="shared" si="0"/>
        <v>76</v>
      </c>
      <c r="T39" s="34">
        <f t="shared" si="0"/>
        <v>76</v>
      </c>
      <c r="U39" s="34">
        <f t="shared" si="0"/>
        <v>121</v>
      </c>
      <c r="V39" s="34">
        <f t="shared" si="0"/>
        <v>0</v>
      </c>
      <c r="W39" s="34">
        <f t="shared" si="0"/>
        <v>0</v>
      </c>
      <c r="X39" s="34">
        <f t="shared" si="0"/>
        <v>0</v>
      </c>
      <c r="Y39" s="34">
        <f t="shared" si="0"/>
        <v>8967</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sheetData>
  <sheetProtection algorithmName="SHA-512" hashValue="bXAZlVMeWvedSkO7mIaB9nRNspui78YXMgVXsPw8oEn7QXx6F4PkDCJdufWE7s+oDEyyJlRTSUktsgEzDYAXcw==" saltValue="XwGH5lBP1+1BAU8XJsW/pg==" spinCount="100000" sheet="1" objects="1" scenarios="1"/>
  <mergeCells count="3">
    <mergeCell ref="B5:Y5"/>
    <mergeCell ref="B40:U40"/>
    <mergeCell ref="G41:K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509CC-3C66-4875-8F2B-B4842B487BD7}">
  <dimension ref="A1:Y41"/>
  <sheetViews>
    <sheetView zoomScale="90" zoomScaleNormal="90" workbookViewId="0">
      <selection activeCell="N27" sqref="N27"/>
    </sheetView>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49" t="s">
        <v>29</v>
      </c>
      <c r="B8" s="50">
        <f>'Trajectory with Notes'!B8</f>
        <v>0</v>
      </c>
      <c r="C8" s="50">
        <f>'Trajectory with Notes'!C8</f>
        <v>0</v>
      </c>
      <c r="D8" s="50">
        <f>'Trajectory with Notes'!D8</f>
        <v>0</v>
      </c>
      <c r="E8" s="50">
        <f>'Trajectory with Notes'!E8</f>
        <v>0</v>
      </c>
      <c r="F8" s="50">
        <f>'Trajectory with Notes'!F8</f>
        <v>0</v>
      </c>
      <c r="G8" s="50">
        <f>'Trajectory with Notes'!G8</f>
        <v>0</v>
      </c>
      <c r="H8" s="50">
        <f>'Trajectory with Notes'!H8</f>
        <v>35</v>
      </c>
      <c r="I8" s="50">
        <f>'Trajectory with Notes'!I8</f>
        <v>50</v>
      </c>
      <c r="J8" s="50">
        <f>'Trajectory with Notes'!J8</f>
        <v>50</v>
      </c>
      <c r="K8" s="50">
        <f>'Trajectory with Notes'!K8</f>
        <v>50</v>
      </c>
      <c r="L8" s="50">
        <f>'Trajectory with Notes'!L8</f>
        <v>50</v>
      </c>
      <c r="M8" s="51"/>
      <c r="N8" s="51"/>
      <c r="O8" s="51"/>
      <c r="P8" s="51"/>
      <c r="Q8" s="51"/>
      <c r="R8" s="51"/>
      <c r="S8" s="51"/>
      <c r="T8" s="51"/>
      <c r="U8" s="51"/>
      <c r="V8" s="51"/>
      <c r="W8" s="51"/>
      <c r="X8" s="52"/>
      <c r="Y8" s="53">
        <f>SUM(B8:L8)</f>
        <v>235</v>
      </c>
    </row>
    <row r="9" spans="1:25" x14ac:dyDescent="0.25">
      <c r="A9" s="49" t="s">
        <v>30</v>
      </c>
      <c r="B9" s="50">
        <f>'Trajectory with Notes'!B9</f>
        <v>0</v>
      </c>
      <c r="C9" s="50">
        <f>'Trajectory with Notes'!C9</f>
        <v>0</v>
      </c>
      <c r="D9" s="50">
        <f>'Trajectory with Notes'!D9</f>
        <v>0</v>
      </c>
      <c r="E9" s="50">
        <f>'Trajectory with Notes'!E9</f>
        <v>0</v>
      </c>
      <c r="F9" s="50">
        <f>'Trajectory with Notes'!F9</f>
        <v>0</v>
      </c>
      <c r="G9" s="50">
        <f>'Trajectory with Notes'!G9</f>
        <v>0</v>
      </c>
      <c r="H9" s="50">
        <f>'Trajectory with Notes'!H9</f>
        <v>27</v>
      </c>
      <c r="I9" s="50">
        <f>'Trajectory with Notes'!I9</f>
        <v>80</v>
      </c>
      <c r="J9" s="50">
        <f>'Trajectory with Notes'!J9</f>
        <v>80</v>
      </c>
      <c r="K9" s="50">
        <f>'Trajectory with Notes'!K9</f>
        <v>80</v>
      </c>
      <c r="L9" s="50">
        <f>'Trajectory with Notes'!L9</f>
        <v>80</v>
      </c>
      <c r="M9" s="51"/>
      <c r="N9" s="51"/>
      <c r="O9" s="51"/>
      <c r="P9" s="51"/>
      <c r="Q9" s="51"/>
      <c r="R9" s="51"/>
      <c r="S9" s="51"/>
      <c r="T9" s="51"/>
      <c r="U9" s="51"/>
      <c r="V9" s="51"/>
      <c r="W9" s="51"/>
      <c r="X9" s="52"/>
      <c r="Y9" s="53">
        <f>SUM(B9:L9)</f>
        <v>347</v>
      </c>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43" t="s">
        <v>32</v>
      </c>
      <c r="B11" s="117" t="s">
        <v>124</v>
      </c>
      <c r="C11" s="44"/>
      <c r="D11" s="44"/>
      <c r="E11" s="44"/>
      <c r="F11" s="44"/>
      <c r="G11" s="44"/>
      <c r="H11" s="44"/>
      <c r="I11" s="44"/>
      <c r="J11" s="44"/>
      <c r="K11" s="45"/>
      <c r="L11" s="44"/>
      <c r="M11" s="44"/>
      <c r="N11" s="44"/>
      <c r="O11" s="44"/>
      <c r="P11" s="44"/>
      <c r="Q11" s="44"/>
      <c r="R11" s="44"/>
      <c r="S11" s="44"/>
      <c r="T11" s="44"/>
      <c r="U11" s="44"/>
      <c r="V11" s="44"/>
      <c r="W11" s="44"/>
      <c r="X11" s="46"/>
      <c r="Y11" s="47"/>
    </row>
    <row r="12" spans="1:25" x14ac:dyDescent="0.25">
      <c r="A12" s="43" t="s">
        <v>33</v>
      </c>
      <c r="B12" s="117" t="s">
        <v>124</v>
      </c>
      <c r="C12" s="44"/>
      <c r="D12" s="44"/>
      <c r="E12" s="44"/>
      <c r="F12" s="44"/>
      <c r="G12" s="44"/>
      <c r="H12" s="44"/>
      <c r="I12" s="44"/>
      <c r="J12" s="44"/>
      <c r="K12" s="45"/>
      <c r="L12" s="44"/>
      <c r="M12" s="44"/>
      <c r="N12" s="44"/>
      <c r="O12" s="44"/>
      <c r="P12" s="44"/>
      <c r="Q12" s="44"/>
      <c r="R12" s="44"/>
      <c r="S12" s="44"/>
      <c r="T12" s="44"/>
      <c r="U12" s="44"/>
      <c r="V12" s="44"/>
      <c r="W12" s="44"/>
      <c r="X12" s="46"/>
      <c r="Y12" s="48"/>
    </row>
    <row r="13" spans="1:25" x14ac:dyDescent="0.25">
      <c r="A13" s="43" t="s">
        <v>34</v>
      </c>
      <c r="B13" s="117" t="s">
        <v>124</v>
      </c>
      <c r="C13" s="44"/>
      <c r="D13" s="44"/>
      <c r="E13" s="44"/>
      <c r="F13" s="44"/>
      <c r="G13" s="44"/>
      <c r="H13" s="44"/>
      <c r="I13" s="44"/>
      <c r="J13" s="44"/>
      <c r="K13" s="44"/>
      <c r="L13" s="44"/>
      <c r="M13" s="44"/>
      <c r="N13" s="44"/>
      <c r="O13" s="44"/>
      <c r="P13" s="44"/>
      <c r="Q13" s="44"/>
      <c r="R13" s="44"/>
      <c r="S13" s="44"/>
      <c r="T13" s="44"/>
      <c r="U13" s="44"/>
      <c r="V13" s="44"/>
      <c r="W13" s="44"/>
      <c r="X13" s="46"/>
      <c r="Y13" s="47"/>
    </row>
    <row r="14" spans="1:25" x14ac:dyDescent="0.25">
      <c r="A14" s="49" t="s">
        <v>35</v>
      </c>
      <c r="B14" s="50">
        <f>'Trajectory with Notes'!B14</f>
        <v>0</v>
      </c>
      <c r="C14" s="50">
        <f>'Trajectory with Notes'!C14</f>
        <v>0</v>
      </c>
      <c r="D14" s="50">
        <f>'Trajectory with Notes'!D14</f>
        <v>0</v>
      </c>
      <c r="E14" s="50">
        <f>'Trajectory with Notes'!E14</f>
        <v>0</v>
      </c>
      <c r="F14" s="50">
        <f>'Trajectory with Notes'!F14</f>
        <v>0</v>
      </c>
      <c r="G14" s="50">
        <f>'Trajectory with Notes'!G14</f>
        <v>0</v>
      </c>
      <c r="H14" s="50">
        <f>'Trajectory with Notes'!H14</f>
        <v>0</v>
      </c>
      <c r="I14" s="50">
        <f>'Trajectory with Notes'!I14</f>
        <v>0</v>
      </c>
      <c r="J14" s="50">
        <f>'Trajectory with Notes'!J14</f>
        <v>45</v>
      </c>
      <c r="K14" s="50">
        <f>'Trajectory with Notes'!K14</f>
        <v>35</v>
      </c>
      <c r="L14" s="50">
        <f>'Trajectory with Notes'!L14</f>
        <v>30</v>
      </c>
      <c r="M14" s="51"/>
      <c r="N14" s="51"/>
      <c r="O14" s="51"/>
      <c r="P14" s="51"/>
      <c r="Q14" s="51"/>
      <c r="R14" s="51"/>
      <c r="S14" s="51"/>
      <c r="T14" s="51"/>
      <c r="U14" s="51"/>
      <c r="V14" s="51"/>
      <c r="W14" s="51"/>
      <c r="X14" s="52"/>
      <c r="Y14" s="53">
        <f>SUM(B14:L14)</f>
        <v>110</v>
      </c>
    </row>
    <row r="15" spans="1:25" x14ac:dyDescent="0.25">
      <c r="A15" s="49" t="s">
        <v>36</v>
      </c>
      <c r="B15" s="50">
        <f>'Trajectory with Notes'!B15</f>
        <v>0</v>
      </c>
      <c r="C15" s="50">
        <f>'Trajectory with Notes'!C15</f>
        <v>0</v>
      </c>
      <c r="D15" s="50">
        <f>'Trajectory with Notes'!D15</f>
        <v>0</v>
      </c>
      <c r="E15" s="50">
        <f>'Trajectory with Notes'!E15</f>
        <v>0</v>
      </c>
      <c r="F15" s="50">
        <f>'Trajectory with Notes'!F15</f>
        <v>0</v>
      </c>
      <c r="G15" s="50">
        <f>'Trajectory with Notes'!G15</f>
        <v>0</v>
      </c>
      <c r="H15" s="50">
        <f>'Trajectory with Notes'!H15</f>
        <v>0</v>
      </c>
      <c r="I15" s="50">
        <f>'Trajectory with Notes'!I15</f>
        <v>0</v>
      </c>
      <c r="J15" s="50">
        <f>'Trajectory with Notes'!J15</f>
        <v>0</v>
      </c>
      <c r="K15" s="50">
        <f>'Trajectory with Notes'!K15</f>
        <v>155</v>
      </c>
      <c r="L15" s="50">
        <f>'Trajectory with Notes'!L15</f>
        <v>220</v>
      </c>
      <c r="M15" s="51"/>
      <c r="N15" s="51"/>
      <c r="O15" s="51"/>
      <c r="P15" s="51"/>
      <c r="Q15" s="51"/>
      <c r="R15" s="51"/>
      <c r="S15" s="51"/>
      <c r="T15" s="51"/>
      <c r="U15" s="51"/>
      <c r="V15" s="51"/>
      <c r="W15" s="51"/>
      <c r="X15" s="52"/>
      <c r="Y15" s="53">
        <f t="shared" ref="Y15:Y16" si="0">SUM(B15:L15)</f>
        <v>375</v>
      </c>
    </row>
    <row r="16" spans="1:25" x14ac:dyDescent="0.25">
      <c r="A16" s="49" t="s">
        <v>37</v>
      </c>
      <c r="B16" s="50">
        <f>'Trajectory with Notes'!B16</f>
        <v>0</v>
      </c>
      <c r="C16" s="50">
        <f>'Trajectory with Notes'!C16</f>
        <v>0</v>
      </c>
      <c r="D16" s="50">
        <f>'Trajectory with Notes'!D16</f>
        <v>0</v>
      </c>
      <c r="E16" s="50">
        <f>'Trajectory with Notes'!E16</f>
        <v>0</v>
      </c>
      <c r="F16" s="50">
        <f>'Trajectory with Notes'!F16</f>
        <v>0</v>
      </c>
      <c r="G16" s="50">
        <f>'Trajectory with Notes'!G16</f>
        <v>0</v>
      </c>
      <c r="H16" s="50">
        <f>'Trajectory with Notes'!H16</f>
        <v>25</v>
      </c>
      <c r="I16" s="50">
        <f>'Trajectory with Notes'!I16</f>
        <v>50</v>
      </c>
      <c r="J16" s="50">
        <f>'Trajectory with Notes'!J16</f>
        <v>50</v>
      </c>
      <c r="K16" s="50">
        <f>'Trajectory with Notes'!K16</f>
        <v>85</v>
      </c>
      <c r="L16" s="50">
        <f>'Trajectory with Notes'!L16</f>
        <v>121</v>
      </c>
      <c r="M16" s="51"/>
      <c r="N16" s="51"/>
      <c r="O16" s="51"/>
      <c r="P16" s="51"/>
      <c r="Q16" s="51"/>
      <c r="R16" s="51"/>
      <c r="S16" s="51"/>
      <c r="T16" s="51"/>
      <c r="U16" s="51"/>
      <c r="V16" s="51"/>
      <c r="W16" s="51"/>
      <c r="X16" s="52"/>
      <c r="Y16" s="53">
        <f t="shared" si="0"/>
        <v>331</v>
      </c>
    </row>
    <row r="17" spans="1:25"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43" t="s">
        <v>50</v>
      </c>
      <c r="B29" s="117" t="s">
        <v>124</v>
      </c>
      <c r="C29" s="44"/>
      <c r="D29" s="44"/>
      <c r="E29" s="44"/>
      <c r="F29" s="44"/>
      <c r="G29" s="44"/>
      <c r="H29" s="44"/>
      <c r="I29" s="44"/>
      <c r="J29" s="44"/>
      <c r="K29" s="44"/>
      <c r="L29" s="44"/>
      <c r="M29" s="44"/>
      <c r="N29" s="44"/>
      <c r="O29" s="44"/>
      <c r="P29" s="44"/>
      <c r="Q29" s="44"/>
      <c r="R29" s="44"/>
      <c r="S29" s="44"/>
      <c r="T29" s="44"/>
      <c r="U29" s="44"/>
      <c r="V29" s="44"/>
      <c r="W29" s="44"/>
      <c r="X29" s="46"/>
      <c r="Y29" s="47"/>
    </row>
    <row r="30" spans="1:25" x14ac:dyDescent="0.25">
      <c r="A30" s="43" t="s">
        <v>51</v>
      </c>
      <c r="B30" s="117" t="s">
        <v>124</v>
      </c>
      <c r="C30" s="44"/>
      <c r="D30" s="44"/>
      <c r="E30" s="44"/>
      <c r="F30" s="44"/>
      <c r="G30" s="44"/>
      <c r="H30" s="44"/>
      <c r="I30" s="44"/>
      <c r="J30" s="44"/>
      <c r="K30" s="44"/>
      <c r="L30" s="44"/>
      <c r="M30" s="44"/>
      <c r="N30" s="44"/>
      <c r="O30" s="44"/>
      <c r="P30" s="44"/>
      <c r="Q30" s="44"/>
      <c r="R30" s="44"/>
      <c r="S30" s="44"/>
      <c r="T30" s="44"/>
      <c r="U30" s="44"/>
      <c r="V30" s="44"/>
      <c r="W30" s="44"/>
      <c r="X30" s="46"/>
      <c r="Y30" s="48"/>
    </row>
    <row r="31" spans="1:25" x14ac:dyDescent="0.25">
      <c r="A31" s="43" t="s">
        <v>52</v>
      </c>
      <c r="B31" s="117" t="s">
        <v>124</v>
      </c>
      <c r="C31" s="44"/>
      <c r="D31" s="44"/>
      <c r="E31" s="44"/>
      <c r="F31" s="44"/>
      <c r="G31" s="44"/>
      <c r="H31" s="44"/>
      <c r="I31" s="44"/>
      <c r="J31" s="44"/>
      <c r="K31" s="44"/>
      <c r="L31" s="44"/>
      <c r="M31" s="44"/>
      <c r="N31" s="44"/>
      <c r="O31" s="44"/>
      <c r="P31" s="44"/>
      <c r="Q31" s="44"/>
      <c r="R31" s="44"/>
      <c r="S31" s="44"/>
      <c r="T31" s="44"/>
      <c r="U31" s="44"/>
      <c r="V31" s="44"/>
      <c r="W31" s="44"/>
      <c r="X31" s="46"/>
      <c r="Y31" s="47"/>
    </row>
    <row r="32" spans="1:25" x14ac:dyDescent="0.25">
      <c r="A32" s="43" t="s">
        <v>53</v>
      </c>
      <c r="B32" s="117" t="s">
        <v>124</v>
      </c>
      <c r="C32" s="44"/>
      <c r="D32" s="44"/>
      <c r="E32" s="44"/>
      <c r="F32" s="44"/>
      <c r="G32" s="44"/>
      <c r="H32" s="42"/>
      <c r="I32" s="44"/>
      <c r="J32" s="44"/>
      <c r="K32" s="44"/>
      <c r="L32" s="44"/>
      <c r="M32" s="44"/>
      <c r="N32" s="44"/>
      <c r="O32" s="44"/>
      <c r="P32" s="44"/>
      <c r="Q32" s="44"/>
      <c r="R32" s="44"/>
      <c r="S32" s="44"/>
      <c r="T32" s="44"/>
      <c r="U32" s="44"/>
      <c r="V32" s="44"/>
      <c r="W32" s="44"/>
      <c r="X32" s="46"/>
      <c r="Y32" s="47"/>
    </row>
    <row r="33" spans="1:25" x14ac:dyDescent="0.25">
      <c r="A33" s="15" t="s">
        <v>54</v>
      </c>
      <c r="B33" s="16">
        <v>0</v>
      </c>
      <c r="C33" s="17">
        <v>0</v>
      </c>
      <c r="D33" s="17">
        <v>0</v>
      </c>
      <c r="E33" s="17">
        <v>0</v>
      </c>
      <c r="F33" s="17">
        <v>0</v>
      </c>
      <c r="G33" s="17">
        <v>0</v>
      </c>
      <c r="H33" s="17">
        <v>0</v>
      </c>
      <c r="I33" s="17">
        <v>20</v>
      </c>
      <c r="J33" s="17">
        <v>10</v>
      </c>
      <c r="K33" s="17"/>
      <c r="L33" s="17"/>
      <c r="M33" s="17"/>
      <c r="N33" s="17"/>
      <c r="O33" s="17"/>
      <c r="P33" s="17"/>
      <c r="Q33" s="17"/>
      <c r="R33" s="17"/>
      <c r="S33" s="17"/>
      <c r="T33" s="17"/>
      <c r="U33" s="17"/>
      <c r="V33" s="17"/>
      <c r="W33" s="17"/>
      <c r="X33" s="19"/>
      <c r="Y33" s="13">
        <v>30</v>
      </c>
    </row>
    <row r="34" spans="1:25"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5"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5" x14ac:dyDescent="0.25">
      <c r="A36" s="43" t="s">
        <v>57</v>
      </c>
      <c r="B36" s="117" t="s">
        <v>124</v>
      </c>
      <c r="C36" s="44"/>
      <c r="D36" s="44"/>
      <c r="E36" s="44"/>
      <c r="F36" s="44"/>
      <c r="G36" s="44"/>
      <c r="H36" s="44"/>
      <c r="I36" s="44"/>
      <c r="J36" s="44"/>
      <c r="K36" s="44"/>
      <c r="L36" s="44"/>
      <c r="M36" s="44"/>
      <c r="N36" s="44"/>
      <c r="O36" s="44"/>
      <c r="P36" s="44"/>
      <c r="Q36" s="44"/>
      <c r="R36" s="44"/>
      <c r="S36" s="44"/>
      <c r="T36" s="44"/>
      <c r="U36" s="44"/>
      <c r="V36" s="44"/>
      <c r="W36" s="44"/>
      <c r="X36" s="46"/>
      <c r="Y36" s="48"/>
    </row>
    <row r="37" spans="1:25"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5"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5" s="22" customFormat="1" ht="15.75" thickBot="1" x14ac:dyDescent="0.3">
      <c r="A39" s="33" t="s">
        <v>88</v>
      </c>
      <c r="B39" s="34">
        <f>SUM(B2:B4,B6:B16,B18:B38)</f>
        <v>745</v>
      </c>
      <c r="C39" s="34">
        <f t="shared" ref="C39:Y39" si="1">SUM(C2:C4,C6:C16,C18:C38)</f>
        <v>771</v>
      </c>
      <c r="D39" s="34">
        <f t="shared" si="1"/>
        <v>632</v>
      </c>
      <c r="E39" s="34">
        <f t="shared" si="1"/>
        <v>581</v>
      </c>
      <c r="F39" s="34">
        <f t="shared" si="1"/>
        <v>637</v>
      </c>
      <c r="G39" s="34">
        <f t="shared" si="1"/>
        <v>801</v>
      </c>
      <c r="H39" s="34">
        <f t="shared" si="1"/>
        <v>919</v>
      </c>
      <c r="I39" s="34">
        <f t="shared" si="1"/>
        <v>596</v>
      </c>
      <c r="J39" s="34">
        <f t="shared" si="1"/>
        <v>675</v>
      </c>
      <c r="K39" s="34">
        <f t="shared" si="1"/>
        <v>776</v>
      </c>
      <c r="L39" s="34">
        <f t="shared" si="1"/>
        <v>877</v>
      </c>
      <c r="M39" s="34">
        <f t="shared" si="1"/>
        <v>241</v>
      </c>
      <c r="N39" s="34">
        <f t="shared" si="1"/>
        <v>217</v>
      </c>
      <c r="O39" s="34">
        <f t="shared" si="1"/>
        <v>181</v>
      </c>
      <c r="P39" s="34">
        <f t="shared" si="1"/>
        <v>176</v>
      </c>
      <c r="Q39" s="34">
        <f t="shared" si="1"/>
        <v>156</v>
      </c>
      <c r="R39" s="34">
        <f t="shared" si="1"/>
        <v>76</v>
      </c>
      <c r="S39" s="34">
        <f t="shared" si="1"/>
        <v>76</v>
      </c>
      <c r="T39" s="34">
        <f t="shared" si="1"/>
        <v>76</v>
      </c>
      <c r="U39" s="34">
        <f t="shared" si="1"/>
        <v>121</v>
      </c>
      <c r="V39" s="34">
        <f t="shared" si="1"/>
        <v>0</v>
      </c>
      <c r="W39" s="34">
        <f t="shared" si="1"/>
        <v>0</v>
      </c>
      <c r="X39" s="34">
        <f t="shared" si="1"/>
        <v>0</v>
      </c>
      <c r="Y39" s="34">
        <f t="shared" si="1"/>
        <v>9330</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sheetData>
  <sheetProtection algorithmName="SHA-512" hashValue="Pdwx4cK/BFpEiGBRspYWyhgDdIlKusbzySvOsl8UuMDzQaynQs5kFC+Ma66ymlem4P3UsUcyRHgS9z0umH2k3Q==" saltValue="p2V3/Dn0XGAk27es2eVg4A==" spinCount="100000" sheet="1" objects="1" scenarios="1"/>
  <mergeCells count="3">
    <mergeCell ref="B5:Y5"/>
    <mergeCell ref="B40:U40"/>
    <mergeCell ref="G41:K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67B9-3ABE-4EC9-A7DD-3616754A436A}">
  <dimension ref="B2:G8"/>
  <sheetViews>
    <sheetView workbookViewId="0">
      <selection activeCell="F5" sqref="F5"/>
    </sheetView>
  </sheetViews>
  <sheetFormatPr defaultRowHeight="15" x14ac:dyDescent="0.25"/>
  <cols>
    <col min="2" max="2" width="27.140625" customWidth="1"/>
  </cols>
  <sheetData>
    <row r="2" spans="2:7" x14ac:dyDescent="0.25">
      <c r="B2" s="121" t="s">
        <v>92</v>
      </c>
    </row>
    <row r="3" spans="2:7" x14ac:dyDescent="0.25">
      <c r="C3" t="s">
        <v>93</v>
      </c>
      <c r="D3" t="s">
        <v>94</v>
      </c>
      <c r="E3" t="s">
        <v>95</v>
      </c>
      <c r="F3" t="s">
        <v>96</v>
      </c>
      <c r="G3" t="s">
        <v>97</v>
      </c>
    </row>
    <row r="4" spans="2:7" x14ac:dyDescent="0.25">
      <c r="B4" t="s">
        <v>98</v>
      </c>
      <c r="C4">
        <v>300</v>
      </c>
      <c r="D4">
        <v>2400</v>
      </c>
      <c r="E4">
        <v>1500</v>
      </c>
      <c r="F4">
        <f>235+667</f>
        <v>902</v>
      </c>
      <c r="G4">
        <v>180</v>
      </c>
    </row>
    <row r="5" spans="2:7" x14ac:dyDescent="0.25">
      <c r="B5" t="s">
        <v>99</v>
      </c>
      <c r="C5">
        <v>40</v>
      </c>
      <c r="D5">
        <v>322</v>
      </c>
      <c r="E5">
        <f>68+74+-8</f>
        <v>134</v>
      </c>
      <c r="F5">
        <v>60</v>
      </c>
      <c r="G5">
        <v>16</v>
      </c>
    </row>
    <row r="6" spans="2:7" x14ac:dyDescent="0.25">
      <c r="B6" t="s">
        <v>100</v>
      </c>
      <c r="C6">
        <f>C5/C4</f>
        <v>0.13333333333333333</v>
      </c>
      <c r="D6">
        <f t="shared" ref="D6:E6" si="0">D5/D4</f>
        <v>0.13416666666666666</v>
      </c>
      <c r="E6">
        <f t="shared" si="0"/>
        <v>8.9333333333333334E-2</v>
      </c>
      <c r="F6">
        <f>F5/F4</f>
        <v>6.6518847006651879E-2</v>
      </c>
      <c r="G6">
        <f>G5/G4</f>
        <v>8.8888888888888892E-2</v>
      </c>
    </row>
    <row r="8" spans="2:7" x14ac:dyDescent="0.25">
      <c r="B8" t="s">
        <v>127</v>
      </c>
      <c r="D8">
        <f>1000*D6</f>
        <v>134.16666666666666</v>
      </c>
    </row>
  </sheetData>
  <sheetProtection algorithmName="SHA-512" hashValue="wy6MQPWvqUnLnYSUcaWcdV2e6j9Kj/i55EmTT7W7PUZBMNFKFUtH6tmINUK6EAW2C30oygP4o53Vxe/3WOeUqQ==" saltValue="QiWAmnXTi1OXSHyDd090L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8224-000B-4045-86C9-0B0B3C9AF7C0}">
  <dimension ref="A1:Y42"/>
  <sheetViews>
    <sheetView zoomScale="90" zoomScaleNormal="90" workbookViewId="0">
      <selection activeCell="N19" sqref="N19"/>
    </sheetView>
  </sheetViews>
  <sheetFormatPr defaultColWidth="8.85546875" defaultRowHeight="15" x14ac:dyDescent="0.25"/>
  <cols>
    <col min="1" max="1" width="52.140625" style="14" bestFit="1" customWidth="1"/>
    <col min="2" max="11" width="8.85546875" style="14"/>
    <col min="12" max="12" width="8.85546875" style="42"/>
    <col min="13" max="16384" width="8.85546875" style="14"/>
  </cols>
  <sheetData>
    <row r="1" spans="1:25" s="6" customFormat="1" ht="45.75" thickBot="1" x14ac:dyDescent="0.3">
      <c r="A1" s="120" t="s">
        <v>108</v>
      </c>
      <c r="B1" s="2" t="s">
        <v>1</v>
      </c>
      <c r="C1" s="3" t="s">
        <v>2</v>
      </c>
      <c r="D1" s="3" t="s">
        <v>3</v>
      </c>
      <c r="E1" s="3" t="s">
        <v>4</v>
      </c>
      <c r="F1" s="3" t="s">
        <v>5</v>
      </c>
      <c r="G1" s="4" t="s">
        <v>6</v>
      </c>
      <c r="H1" s="4" t="s">
        <v>7</v>
      </c>
      <c r="I1" s="4" t="s">
        <v>8</v>
      </c>
      <c r="J1" s="4" t="s">
        <v>9</v>
      </c>
      <c r="K1" s="4" t="s">
        <v>10</v>
      </c>
      <c r="L1" s="55"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c r="C2" s="9"/>
      <c r="D2" s="9"/>
      <c r="E2" s="10"/>
      <c r="F2" s="10"/>
      <c r="G2" s="11"/>
      <c r="H2" s="11"/>
      <c r="I2" s="11"/>
      <c r="J2" s="11"/>
      <c r="K2" s="11"/>
      <c r="L2" s="56"/>
      <c r="M2" s="10"/>
      <c r="N2" s="10"/>
      <c r="O2" s="10"/>
      <c r="P2" s="10"/>
      <c r="Q2" s="10"/>
      <c r="R2" s="10"/>
      <c r="S2" s="10"/>
      <c r="T2" s="10"/>
      <c r="U2" s="10"/>
      <c r="V2" s="10"/>
      <c r="W2" s="10"/>
      <c r="X2" s="12"/>
      <c r="Y2" s="13">
        <v>2148</v>
      </c>
    </row>
    <row r="3" spans="1:25" x14ac:dyDescent="0.25">
      <c r="A3" s="15" t="s">
        <v>63</v>
      </c>
      <c r="B3" s="16"/>
      <c r="C3" s="17"/>
      <c r="D3" s="17"/>
      <c r="E3" s="17"/>
      <c r="F3" s="17"/>
      <c r="G3" s="18"/>
      <c r="H3" s="18"/>
      <c r="I3" s="18"/>
      <c r="J3" s="18"/>
      <c r="K3" s="18"/>
      <c r="L3" s="44"/>
      <c r="M3" s="17"/>
      <c r="N3" s="17"/>
      <c r="O3" s="17"/>
      <c r="P3" s="17"/>
      <c r="Q3" s="17"/>
      <c r="R3" s="17"/>
      <c r="S3" s="17"/>
      <c r="T3" s="17"/>
      <c r="U3" s="17"/>
      <c r="V3" s="17"/>
      <c r="W3" s="17"/>
      <c r="X3" s="19"/>
      <c r="Y3" s="20">
        <v>2825</v>
      </c>
    </row>
    <row r="4" spans="1:25" x14ac:dyDescent="0.25">
      <c r="A4" s="15" t="s">
        <v>64</v>
      </c>
      <c r="B4" s="16"/>
      <c r="C4" s="17"/>
      <c r="D4" s="17"/>
      <c r="E4" s="17"/>
      <c r="F4" s="17"/>
      <c r="G4" s="18"/>
      <c r="H4" s="18"/>
      <c r="I4" s="18"/>
      <c r="J4" s="18"/>
      <c r="K4" s="18"/>
      <c r="L4" s="44"/>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c r="C6" s="17"/>
      <c r="D6" s="17"/>
      <c r="E6" s="17"/>
      <c r="F6" s="17"/>
      <c r="G6" s="18"/>
      <c r="H6" s="18"/>
      <c r="I6" s="18"/>
      <c r="J6" s="18"/>
      <c r="K6" s="18"/>
      <c r="L6" s="44"/>
      <c r="M6" s="17"/>
      <c r="N6" s="17"/>
      <c r="O6" s="17"/>
      <c r="P6" s="17"/>
      <c r="Q6" s="17"/>
      <c r="R6" s="17"/>
      <c r="S6" s="17"/>
      <c r="T6" s="17"/>
      <c r="U6" s="17"/>
      <c r="V6" s="17"/>
      <c r="W6" s="17"/>
      <c r="X6" s="19"/>
      <c r="Y6" s="13">
        <v>635</v>
      </c>
    </row>
    <row r="7" spans="1:25" x14ac:dyDescent="0.25">
      <c r="A7" s="15" t="s">
        <v>28</v>
      </c>
      <c r="B7" s="16"/>
      <c r="C7" s="17"/>
      <c r="D7" s="17"/>
      <c r="E7" s="17"/>
      <c r="F7" s="17"/>
      <c r="G7" s="18"/>
      <c r="H7" s="18"/>
      <c r="I7" s="18"/>
      <c r="J7" s="18"/>
      <c r="K7" s="18"/>
      <c r="L7" s="44"/>
      <c r="M7" s="17"/>
      <c r="N7" s="17"/>
      <c r="O7" s="17"/>
      <c r="P7" s="17"/>
      <c r="Q7" s="17"/>
      <c r="R7" s="17"/>
      <c r="S7" s="17"/>
      <c r="T7" s="17"/>
      <c r="U7" s="17"/>
      <c r="V7" s="17"/>
      <c r="W7" s="17"/>
      <c r="X7" s="19"/>
      <c r="Y7" s="20">
        <v>65</v>
      </c>
    </row>
    <row r="8" spans="1:25" x14ac:dyDescent="0.25">
      <c r="A8" s="15" t="s">
        <v>29</v>
      </c>
      <c r="B8" s="54">
        <f>'J14 Impact Rates Calcs'!$F$6*'Trajectory with Notes'!B8</f>
        <v>0</v>
      </c>
      <c r="C8" s="54">
        <f>'J14 Impact Rates Calcs'!$F$6*'Trajectory with Notes'!C8</f>
        <v>0</v>
      </c>
      <c r="D8" s="54">
        <f>'J14 Impact Rates Calcs'!$F$6*'Trajectory with Notes'!D8</f>
        <v>0</v>
      </c>
      <c r="E8" s="54">
        <f>'J14 Impact Rates Calcs'!$F$6*'Trajectory with Notes'!E8</f>
        <v>0</v>
      </c>
      <c r="F8" s="54">
        <f>'J14 Impact Rates Calcs'!$F$6*'Trajectory with Notes'!F8</f>
        <v>0</v>
      </c>
      <c r="G8" s="54">
        <f>'J14 Impact Rates Calcs'!$F$6*'Trajectory with Notes'!G8</f>
        <v>0</v>
      </c>
      <c r="H8" s="54">
        <f>'J14 Impact Rates Calcs'!$F$6*'Trajectory with Notes'!H8</f>
        <v>2.3281596452328159</v>
      </c>
      <c r="I8" s="54">
        <f>'J14 Impact Rates Calcs'!$F$6*'Trajectory with Notes'!I8</f>
        <v>3.325942350332594</v>
      </c>
      <c r="J8" s="54">
        <f>'J14 Impact Rates Calcs'!$F$6*'Trajectory with Notes'!J8</f>
        <v>3.325942350332594</v>
      </c>
      <c r="K8" s="54">
        <f>'J14 Impact Rates Calcs'!$F$6*'Trajectory with Notes'!K8</f>
        <v>3.325942350332594</v>
      </c>
      <c r="L8" s="57">
        <f>'J14 Impact Rates Calcs'!$F$6*'Trajectory with Notes'!L8</f>
        <v>3.325942350332594</v>
      </c>
      <c r="M8" s="54">
        <f>'J14 Impact Rates Calcs'!$F$6*'Trajectory with Notes'!M8</f>
        <v>0</v>
      </c>
      <c r="N8" s="54">
        <f>'J14 Impact Rates Calcs'!$F$6*'Trajectory with Notes'!N8</f>
        <v>0</v>
      </c>
      <c r="O8" s="54">
        <f>'J14 Impact Rates Calcs'!$F$6*'Trajectory with Notes'!O8</f>
        <v>0</v>
      </c>
      <c r="P8" s="54">
        <f>'J14 Impact Rates Calcs'!$F$6*'Trajectory with Notes'!P8</f>
        <v>0</v>
      </c>
      <c r="Q8" s="54">
        <f>'J14 Impact Rates Calcs'!$F$6*'Trajectory with Notes'!Q8</f>
        <v>0</v>
      </c>
      <c r="R8" s="54">
        <f>'J14 Impact Rates Calcs'!$F$6*'Trajectory with Notes'!R8</f>
        <v>0</v>
      </c>
      <c r="S8" s="54">
        <f>'J14 Impact Rates Calcs'!$F$6*'Trajectory with Notes'!S8</f>
        <v>0</v>
      </c>
      <c r="T8" s="54">
        <f>'J14 Impact Rates Calcs'!$F$6*'Trajectory with Notes'!T8</f>
        <v>0</v>
      </c>
      <c r="U8" s="54">
        <f>'J14 Impact Rates Calcs'!$F$6*'Trajectory with Notes'!U8</f>
        <v>0</v>
      </c>
      <c r="V8" s="54">
        <f>'J14 Impact Rates Calcs'!$F$6*'Trajectory with Notes'!V8</f>
        <v>0</v>
      </c>
      <c r="W8" s="54">
        <f>'J14 Impact Rates Calcs'!$F$6*'Trajectory with Notes'!W8</f>
        <v>0</v>
      </c>
      <c r="X8" s="19"/>
      <c r="Y8" s="20">
        <v>235</v>
      </c>
    </row>
    <row r="9" spans="1:25" x14ac:dyDescent="0.25">
      <c r="A9" s="15" t="s">
        <v>30</v>
      </c>
      <c r="B9" s="54">
        <f>'J14 Impact Rates Calcs'!$F$6*'Trajectory with Notes'!B9</f>
        <v>0</v>
      </c>
      <c r="C9" s="54">
        <f>'J14 Impact Rates Calcs'!$F$6*'Trajectory with Notes'!C9</f>
        <v>0</v>
      </c>
      <c r="D9" s="54">
        <f>'J14 Impact Rates Calcs'!$F$6*'Trajectory with Notes'!D9</f>
        <v>0</v>
      </c>
      <c r="E9" s="54">
        <f>'J14 Impact Rates Calcs'!$F$6*'Trajectory with Notes'!E9</f>
        <v>0</v>
      </c>
      <c r="F9" s="54">
        <f>'J14 Impact Rates Calcs'!$F$6*'Trajectory with Notes'!F9</f>
        <v>0</v>
      </c>
      <c r="G9" s="54">
        <f>'J14 Impact Rates Calcs'!$F$6*'Trajectory with Notes'!G9</f>
        <v>0</v>
      </c>
      <c r="H9" s="54">
        <f>'J14 Impact Rates Calcs'!$F$6*'Trajectory with Notes'!H9</f>
        <v>1.7960088691796008</v>
      </c>
      <c r="I9" s="54">
        <f>'J14 Impact Rates Calcs'!$F$6*'Trajectory with Notes'!I9</f>
        <v>5.3215077605321506</v>
      </c>
      <c r="J9" s="54">
        <f>'J14 Impact Rates Calcs'!$F$6*'Trajectory with Notes'!J9</f>
        <v>5.3215077605321506</v>
      </c>
      <c r="K9" s="54">
        <f>'J14 Impact Rates Calcs'!$F$6*'Trajectory with Notes'!K9</f>
        <v>5.3215077605321506</v>
      </c>
      <c r="L9" s="57">
        <f>'J14 Impact Rates Calcs'!$F$6*'Trajectory with Notes'!L9</f>
        <v>5.3215077605321506</v>
      </c>
      <c r="M9" s="54">
        <f>'J14 Impact Rates Calcs'!$F$6*'Trajectory with Notes'!M9</f>
        <v>5.3215077605321506</v>
      </c>
      <c r="N9" s="54">
        <f>'J14 Impact Rates Calcs'!$F$6*'Trajectory with Notes'!N9</f>
        <v>5.3215077605321506</v>
      </c>
      <c r="O9" s="54">
        <f>'J14 Impact Rates Calcs'!$F$6*'Trajectory with Notes'!O9</f>
        <v>5.3215077605321506</v>
      </c>
      <c r="P9" s="54">
        <f>'J14 Impact Rates Calcs'!$F$6*'Trajectory with Notes'!P9</f>
        <v>5.3215077605321506</v>
      </c>
      <c r="Q9" s="54">
        <f>'J14 Impact Rates Calcs'!$F$6*'Trajectory with Notes'!Q9</f>
        <v>0</v>
      </c>
      <c r="R9" s="54">
        <f>'J14 Impact Rates Calcs'!$F$6*'Trajectory with Notes'!R9</f>
        <v>0</v>
      </c>
      <c r="S9" s="54">
        <f>'J14 Impact Rates Calcs'!$F$6*'Trajectory with Notes'!S9</f>
        <v>0</v>
      </c>
      <c r="T9" s="54">
        <f>'J14 Impact Rates Calcs'!$F$6*'Trajectory with Notes'!T9</f>
        <v>0</v>
      </c>
      <c r="U9" s="54">
        <f>'J14 Impact Rates Calcs'!$F$6*'Trajectory with Notes'!U9</f>
        <v>0</v>
      </c>
      <c r="V9" s="54">
        <f>'J14 Impact Rates Calcs'!$F$6*'Trajectory with Notes'!V9</f>
        <v>0</v>
      </c>
      <c r="W9" s="54">
        <f>'J14 Impact Rates Calcs'!$F$6*'Trajectory with Notes'!W9</f>
        <v>0</v>
      </c>
      <c r="X9" s="19"/>
      <c r="Y9" s="13">
        <v>667</v>
      </c>
    </row>
    <row r="10" spans="1:25" x14ac:dyDescent="0.25">
      <c r="A10" s="15" t="s">
        <v>31</v>
      </c>
      <c r="B10" s="54">
        <f>'J14 Impact Rates Calcs'!$G$6*'Trajectory with Notes'!B10</f>
        <v>0</v>
      </c>
      <c r="C10" s="54">
        <f>'J14 Impact Rates Calcs'!$G$6*'Trajectory with Notes'!C10</f>
        <v>0</v>
      </c>
      <c r="D10" s="54">
        <f>'J14 Impact Rates Calcs'!$G$6*'Trajectory with Notes'!D10</f>
        <v>0</v>
      </c>
      <c r="E10" s="54">
        <f>'J14 Impact Rates Calcs'!$G$6*'Trajectory with Notes'!E10</f>
        <v>0</v>
      </c>
      <c r="F10" s="54">
        <f>'J14 Impact Rates Calcs'!$G$6*'Trajectory with Notes'!F10</f>
        <v>0</v>
      </c>
      <c r="G10" s="54">
        <f>'J14 Impact Rates Calcs'!$G$6*'Trajectory with Notes'!G10</f>
        <v>0</v>
      </c>
      <c r="H10" s="54">
        <f>'J14 Impact Rates Calcs'!$G$6*'Trajectory with Notes'!H10</f>
        <v>0</v>
      </c>
      <c r="I10" s="54">
        <f>'J14 Impact Rates Calcs'!$G$6*'Trajectory with Notes'!I10</f>
        <v>0</v>
      </c>
      <c r="J10" s="54">
        <f>'J14 Impact Rates Calcs'!$G$6*'Trajectory with Notes'!J10</f>
        <v>0</v>
      </c>
      <c r="K10" s="54">
        <f>'J14 Impact Rates Calcs'!$G$6*'Trajectory with Notes'!K10</f>
        <v>0</v>
      </c>
      <c r="L10" s="57">
        <f>'J14 Impact Rates Calcs'!$G$6*'Trajectory with Notes'!L10</f>
        <v>4.4444444444444446</v>
      </c>
      <c r="M10" s="54">
        <f>'J14 Impact Rates Calcs'!$G$6*'Trajectory with Notes'!M10</f>
        <v>4.4444444444444446</v>
      </c>
      <c r="N10" s="54">
        <f>'J14 Impact Rates Calcs'!$G$6*'Trajectory with Notes'!N10</f>
        <v>4.4444444444444446</v>
      </c>
      <c r="O10" s="54">
        <f>'J14 Impact Rates Calcs'!$G$6*'Trajectory with Notes'!O10</f>
        <v>2.666666666666667</v>
      </c>
      <c r="P10" s="54">
        <f>'J14 Impact Rates Calcs'!$G$6*'Trajectory with Notes'!P10</f>
        <v>0</v>
      </c>
      <c r="Q10" s="54">
        <f>'J14 Impact Rates Calcs'!$G$6*'Trajectory with Notes'!Q10</f>
        <v>0</v>
      </c>
      <c r="R10" s="54">
        <f>'J14 Impact Rates Calcs'!$G$6*'Trajectory with Notes'!R10</f>
        <v>0</v>
      </c>
      <c r="S10" s="54">
        <f>'J14 Impact Rates Calcs'!$G$6*'Trajectory with Notes'!S10</f>
        <v>0</v>
      </c>
      <c r="T10" s="54">
        <f>'J14 Impact Rates Calcs'!$G$6*'Trajectory with Notes'!T10</f>
        <v>0</v>
      </c>
      <c r="U10" s="54">
        <f>'J14 Impact Rates Calcs'!$G$6*'Trajectory with Notes'!U10</f>
        <v>0</v>
      </c>
      <c r="V10" s="54">
        <f>'J14 Impact Rates Calcs'!$G$6*'Trajectory with Notes'!V10</f>
        <v>0</v>
      </c>
      <c r="W10" s="54">
        <f>'J14 Impact Rates Calcs'!$G$6*'Trajectory with Notes'!W10</f>
        <v>0</v>
      </c>
      <c r="X10" s="19"/>
      <c r="Y10" s="20">
        <v>180</v>
      </c>
    </row>
    <row r="11" spans="1:25" x14ac:dyDescent="0.25">
      <c r="A11" s="15" t="s">
        <v>32</v>
      </c>
      <c r="B11" s="54"/>
      <c r="C11" s="54"/>
      <c r="D11" s="54"/>
      <c r="E11" s="54"/>
      <c r="F11" s="54"/>
      <c r="G11" s="54"/>
      <c r="H11" s="54"/>
      <c r="I11" s="54"/>
      <c r="J11" s="54"/>
      <c r="K11" s="54"/>
      <c r="L11" s="57"/>
      <c r="M11" s="54"/>
      <c r="N11" s="54"/>
      <c r="O11" s="54"/>
      <c r="P11" s="54"/>
      <c r="Q11" s="54"/>
      <c r="R11" s="54"/>
      <c r="S11" s="54"/>
      <c r="T11" s="54"/>
      <c r="U11" s="54"/>
      <c r="V11" s="54"/>
      <c r="W11" s="54"/>
      <c r="X11" s="19"/>
      <c r="Y11" s="20">
        <v>620</v>
      </c>
    </row>
    <row r="12" spans="1:25" x14ac:dyDescent="0.25">
      <c r="A12" s="15" t="s">
        <v>33</v>
      </c>
      <c r="B12" s="54"/>
      <c r="C12" s="54"/>
      <c r="D12" s="54"/>
      <c r="E12" s="54"/>
      <c r="F12" s="54"/>
      <c r="G12" s="54"/>
      <c r="H12" s="54"/>
      <c r="I12" s="54"/>
      <c r="J12" s="54"/>
      <c r="K12" s="54"/>
      <c r="L12" s="57"/>
      <c r="M12" s="54"/>
      <c r="N12" s="54"/>
      <c r="O12" s="54"/>
      <c r="P12" s="54"/>
      <c r="Q12" s="54"/>
      <c r="R12" s="54"/>
      <c r="S12" s="54"/>
      <c r="T12" s="54"/>
      <c r="U12" s="54"/>
      <c r="V12" s="54"/>
      <c r="W12" s="54"/>
      <c r="X12" s="19"/>
      <c r="Y12" s="13">
        <v>130</v>
      </c>
    </row>
    <row r="13" spans="1:25" x14ac:dyDescent="0.25">
      <c r="A13" s="15" t="s">
        <v>34</v>
      </c>
      <c r="B13" s="54"/>
      <c r="C13" s="54"/>
      <c r="D13" s="54"/>
      <c r="E13" s="54"/>
      <c r="F13" s="54"/>
      <c r="G13" s="54"/>
      <c r="H13" s="54"/>
      <c r="I13" s="54"/>
      <c r="J13" s="54"/>
      <c r="K13" s="54"/>
      <c r="L13" s="57"/>
      <c r="M13" s="54"/>
      <c r="N13" s="54"/>
      <c r="O13" s="54"/>
      <c r="P13" s="54"/>
      <c r="Q13" s="54"/>
      <c r="R13" s="54"/>
      <c r="S13" s="54"/>
      <c r="T13" s="54"/>
      <c r="U13" s="54"/>
      <c r="V13" s="54"/>
      <c r="W13" s="54"/>
      <c r="X13" s="19"/>
      <c r="Y13" s="20">
        <v>1350</v>
      </c>
    </row>
    <row r="14" spans="1:25" x14ac:dyDescent="0.25">
      <c r="A14" s="15" t="s">
        <v>35</v>
      </c>
      <c r="B14" s="54">
        <f>'J14 Impact Rates Calcs'!$C$6*'Trajectory with Notes'!B14</f>
        <v>0</v>
      </c>
      <c r="C14" s="54">
        <f>'J14 Impact Rates Calcs'!$C$6*'Trajectory with Notes'!C14</f>
        <v>0</v>
      </c>
      <c r="D14" s="54">
        <f>'J14 Impact Rates Calcs'!$C$6*'Trajectory with Notes'!D14</f>
        <v>0</v>
      </c>
      <c r="E14" s="54">
        <f>'J14 Impact Rates Calcs'!$C$6*'Trajectory with Notes'!E14</f>
        <v>0</v>
      </c>
      <c r="F14" s="54">
        <f>'J14 Impact Rates Calcs'!$C$6*'Trajectory with Notes'!F14</f>
        <v>0</v>
      </c>
      <c r="G14" s="54">
        <f>'J14 Impact Rates Calcs'!$C$6*'Trajectory with Notes'!G14</f>
        <v>0</v>
      </c>
      <c r="H14" s="54">
        <f>'J14 Impact Rates Calcs'!$C$6*'Trajectory with Notes'!H14</f>
        <v>0</v>
      </c>
      <c r="I14" s="54">
        <f>'J14 Impact Rates Calcs'!$C$6*'Trajectory with Notes'!I14</f>
        <v>0</v>
      </c>
      <c r="J14" s="54">
        <f>'J14 Impact Rates Calcs'!$C$6*'Trajectory with Notes'!J14</f>
        <v>6</v>
      </c>
      <c r="K14" s="54">
        <f>'J14 Impact Rates Calcs'!$C$6*'Trajectory with Notes'!K14</f>
        <v>4.666666666666667</v>
      </c>
      <c r="L14" s="57">
        <f>'J14 Impact Rates Calcs'!$C$6*'Trajectory with Notes'!L14</f>
        <v>4</v>
      </c>
      <c r="M14" s="54">
        <f>'J14 Impact Rates Calcs'!$C$6*'Trajectory with Notes'!M14</f>
        <v>4</v>
      </c>
      <c r="N14" s="54">
        <f>'J14 Impact Rates Calcs'!$C$6*'Trajectory with Notes'!N14</f>
        <v>4</v>
      </c>
      <c r="O14" s="54">
        <f>'J14 Impact Rates Calcs'!$C$6*'Trajectory with Notes'!O14</f>
        <v>4</v>
      </c>
      <c r="P14" s="54">
        <f>'J14 Impact Rates Calcs'!$C$6*'Trajectory with Notes'!P14</f>
        <v>4</v>
      </c>
      <c r="Q14" s="54">
        <f>'J14 Impact Rates Calcs'!$C$6*'Trajectory with Notes'!Q14</f>
        <v>4</v>
      </c>
      <c r="R14" s="54">
        <f>'J14 Impact Rates Calcs'!$C$6*'Trajectory with Notes'!R14</f>
        <v>2.6666666666666665</v>
      </c>
      <c r="S14" s="54">
        <f>'J14 Impact Rates Calcs'!$C$6*'Trajectory with Notes'!S14</f>
        <v>2.6666666666666665</v>
      </c>
      <c r="T14" s="54">
        <f>'J14 Impact Rates Calcs'!$C$6*'Trajectory with Notes'!T14</f>
        <v>0</v>
      </c>
      <c r="U14" s="54">
        <f>'J14 Impact Rates Calcs'!$C$6*'Trajectory with Notes'!U14</f>
        <v>0</v>
      </c>
      <c r="V14" s="54">
        <f>'J14 Impact Rates Calcs'!$C$6*'Trajectory with Notes'!V14</f>
        <v>0</v>
      </c>
      <c r="W14" s="54">
        <f>'J14 Impact Rates Calcs'!$C$6*'Trajectory with Notes'!W14</f>
        <v>0</v>
      </c>
      <c r="X14" s="19"/>
      <c r="Y14" s="20">
        <v>300</v>
      </c>
    </row>
    <row r="15" spans="1:25" x14ac:dyDescent="0.25">
      <c r="A15" s="15" t="s">
        <v>36</v>
      </c>
      <c r="B15" s="54">
        <f>'J14 Impact Rates Calcs'!$D$6*'Trajectory with Notes'!B15</f>
        <v>0</v>
      </c>
      <c r="C15" s="54">
        <f>'J14 Impact Rates Calcs'!$D$6*'Trajectory with Notes'!C15</f>
        <v>0</v>
      </c>
      <c r="D15" s="54">
        <f>'J14 Impact Rates Calcs'!$D$6*'Trajectory with Notes'!D15</f>
        <v>0</v>
      </c>
      <c r="E15" s="54">
        <f>'J14 Impact Rates Calcs'!$D$6*'Trajectory with Notes'!E15</f>
        <v>0</v>
      </c>
      <c r="F15" s="54">
        <f>'J14 Impact Rates Calcs'!$D$6*'Trajectory with Notes'!F15</f>
        <v>0</v>
      </c>
      <c r="G15" s="54">
        <f>'J14 Impact Rates Calcs'!$D$6*'Trajectory with Notes'!G15</f>
        <v>0</v>
      </c>
      <c r="H15" s="54">
        <f>'J14 Impact Rates Calcs'!$D$6*'Trajectory with Notes'!H15</f>
        <v>0</v>
      </c>
      <c r="I15" s="54">
        <f>'J14 Impact Rates Calcs'!$D$6*'Trajectory with Notes'!I15</f>
        <v>0</v>
      </c>
      <c r="J15" s="54">
        <f>'J14 Impact Rates Calcs'!$D$6*'Trajectory with Notes'!J15</f>
        <v>0</v>
      </c>
      <c r="K15" s="54">
        <f>'J14 Impact Rates Calcs'!$D$6*'Trajectory with Notes'!K15</f>
        <v>20.795833333333331</v>
      </c>
      <c r="L15" s="57">
        <f>'J14 Impact Rates Calcs'!$D$6*'Trajectory with Notes'!L15</f>
        <v>29.516666666666666</v>
      </c>
      <c r="M15" s="54">
        <f>'J14 Impact Rates Calcs'!$D$6*'Trajectory with Notes'!M15</f>
        <v>29.516666666666666</v>
      </c>
      <c r="N15" s="54">
        <f>'J14 Impact Rates Calcs'!$D$6*'Trajectory with Notes'!N15</f>
        <v>29.516666666666666</v>
      </c>
      <c r="O15" s="54">
        <f>'J14 Impact Rates Calcs'!$D$6*'Trajectory with Notes'!O15</f>
        <v>29.516666666666666</v>
      </c>
      <c r="P15" s="54">
        <f>'J14 Impact Rates Calcs'!$D$6*'Trajectory with Notes'!P15</f>
        <v>29.516666666666666</v>
      </c>
      <c r="Q15" s="54">
        <f>'J14 Impact Rates Calcs'!$D$6*'Trajectory with Notes'!Q15</f>
        <v>33.273333333333333</v>
      </c>
      <c r="R15" s="54">
        <f>'J14 Impact Rates Calcs'!$D$6*'Trajectory with Notes'!R15</f>
        <v>33.273333333333333</v>
      </c>
      <c r="S15" s="54">
        <f>'J14 Impact Rates Calcs'!$D$6*'Trajectory with Notes'!S15</f>
        <v>33.273333333333333</v>
      </c>
      <c r="T15" s="54">
        <f>'J14 Impact Rates Calcs'!$D$6*'Trajectory with Notes'!T15</f>
        <v>33.273333333333333</v>
      </c>
      <c r="U15" s="54">
        <f>'J14 Impact Rates Calcs'!$D$6*'Trajectory with Notes'!U15</f>
        <v>20.5275</v>
      </c>
      <c r="V15" s="54">
        <f>'J14 Impact Rates Calcs'!$D$6*'Trajectory with Notes'!V15</f>
        <v>0</v>
      </c>
      <c r="W15" s="54">
        <f>'J14 Impact Rates Calcs'!$D$6*'Trajectory with Notes'!W15</f>
        <v>0</v>
      </c>
      <c r="X15" s="19"/>
      <c r="Y15" s="13">
        <v>2400</v>
      </c>
    </row>
    <row r="16" spans="1:25" x14ac:dyDescent="0.25">
      <c r="A16" s="15" t="s">
        <v>37</v>
      </c>
      <c r="B16" s="54">
        <f>'J14 Impact Rates Calcs'!$E$6*'Trajectory with Notes'!B16</f>
        <v>0</v>
      </c>
      <c r="C16" s="54">
        <f>'J14 Impact Rates Calcs'!$E$6*'Trajectory with Notes'!C16</f>
        <v>0</v>
      </c>
      <c r="D16" s="54">
        <f>'J14 Impact Rates Calcs'!$E$6*'Trajectory with Notes'!D16</f>
        <v>0</v>
      </c>
      <c r="E16" s="54">
        <f>'J14 Impact Rates Calcs'!$E$6*'Trajectory with Notes'!E16</f>
        <v>0</v>
      </c>
      <c r="F16" s="54">
        <f>'J14 Impact Rates Calcs'!$E$6*'Trajectory with Notes'!F16</f>
        <v>0</v>
      </c>
      <c r="G16" s="54">
        <f>'J14 Impact Rates Calcs'!$E$6*'Trajectory with Notes'!G16</f>
        <v>0</v>
      </c>
      <c r="H16" s="54">
        <f>'J14 Impact Rates Calcs'!$E$6*'Trajectory with Notes'!H16</f>
        <v>2.2333333333333334</v>
      </c>
      <c r="I16" s="54">
        <f>'J14 Impact Rates Calcs'!$E$6*'Trajectory with Notes'!I16</f>
        <v>4.4666666666666668</v>
      </c>
      <c r="J16" s="54">
        <f>'J14 Impact Rates Calcs'!$E$6*'Trajectory with Notes'!J16</f>
        <v>4.4666666666666668</v>
      </c>
      <c r="K16" s="54">
        <f>'J14 Impact Rates Calcs'!$E$6*'Trajectory with Notes'!K16</f>
        <v>7.5933333333333337</v>
      </c>
      <c r="L16" s="57">
        <f>'J14 Impact Rates Calcs'!$E$6*'Trajectory with Notes'!L16</f>
        <v>10.809333333333333</v>
      </c>
      <c r="M16" s="54">
        <f>'J14 Impact Rates Calcs'!$E$6*'Trajectory with Notes'!M16</f>
        <v>8.2186666666666675</v>
      </c>
      <c r="N16" s="54">
        <f>'J14 Impact Rates Calcs'!$E$6*'Trajectory with Notes'!N16</f>
        <v>6.6106666666666669</v>
      </c>
      <c r="O16" s="54">
        <f>'J14 Impact Rates Calcs'!$E$6*'Trajectory with Notes'!O16</f>
        <v>12.864000000000001</v>
      </c>
      <c r="P16" s="54">
        <f>'J14 Impact Rates Calcs'!$E$6*'Trajectory with Notes'!P16</f>
        <v>9.4693333333333332</v>
      </c>
      <c r="Q16" s="54">
        <f>'J14 Impact Rates Calcs'!$E$6*'Trajectory with Notes'!Q16</f>
        <v>9.6479999999999997</v>
      </c>
      <c r="R16" s="54">
        <f>'J14 Impact Rates Calcs'!$E$6*'Trajectory with Notes'!R16</f>
        <v>9.1120000000000001</v>
      </c>
      <c r="S16" s="54">
        <f>'J14 Impact Rates Calcs'!$E$6*'Trajectory with Notes'!S16</f>
        <v>9.8266666666666662</v>
      </c>
      <c r="T16" s="54">
        <f>'J14 Impact Rates Calcs'!$E$6*'Trajectory with Notes'!T16</f>
        <v>11.613333333333333</v>
      </c>
      <c r="U16" s="54">
        <f>'J14 Impact Rates Calcs'!$E$6*'Trajectory with Notes'!U16</f>
        <v>11.613333333333333</v>
      </c>
      <c r="V16" s="54">
        <f>'J14 Impact Rates Calcs'!$E$6*'Trajectory with Notes'!V16</f>
        <v>13.221333333333334</v>
      </c>
      <c r="W16" s="54">
        <f>'J14 Impact Rates Calcs'!$E$6*'Trajectory with Notes'!W16</f>
        <v>2.2333333333333334</v>
      </c>
      <c r="X16" s="19"/>
      <c r="Y16" s="20">
        <v>1500</v>
      </c>
    </row>
    <row r="17" spans="1:25" s="22" customFormat="1" x14ac:dyDescent="0.25">
      <c r="A17" s="21" t="s">
        <v>38</v>
      </c>
      <c r="B17" s="24"/>
      <c r="C17" s="25"/>
      <c r="D17" s="25"/>
      <c r="E17" s="25"/>
      <c r="F17" s="25"/>
      <c r="G17" s="25"/>
      <c r="H17" s="25"/>
      <c r="I17" s="25"/>
      <c r="J17" s="25"/>
      <c r="K17" s="25"/>
      <c r="L17" s="58"/>
      <c r="M17" s="25"/>
      <c r="N17" s="25"/>
      <c r="O17" s="25"/>
      <c r="P17" s="25"/>
      <c r="Q17" s="25"/>
      <c r="R17" s="25"/>
      <c r="S17" s="25"/>
      <c r="T17" s="25"/>
      <c r="U17" s="25"/>
      <c r="V17" s="25"/>
      <c r="W17" s="25"/>
      <c r="X17" s="25"/>
      <c r="Y17" s="26"/>
    </row>
    <row r="18" spans="1:25" x14ac:dyDescent="0.25">
      <c r="A18" s="15" t="s">
        <v>39</v>
      </c>
      <c r="B18" s="16"/>
      <c r="C18" s="17"/>
      <c r="D18" s="17"/>
      <c r="E18" s="17"/>
      <c r="F18" s="17"/>
      <c r="G18" s="18"/>
      <c r="H18" s="18"/>
      <c r="I18" s="18"/>
      <c r="J18" s="18"/>
      <c r="K18" s="18"/>
      <c r="L18" s="44"/>
      <c r="M18" s="17"/>
      <c r="N18" s="17"/>
      <c r="O18" s="17"/>
      <c r="P18" s="17"/>
      <c r="Q18" s="17"/>
      <c r="R18" s="17"/>
      <c r="S18" s="17"/>
      <c r="T18" s="17"/>
      <c r="U18" s="17"/>
      <c r="V18" s="17"/>
      <c r="W18" s="17"/>
      <c r="X18" s="19"/>
      <c r="Y18" s="13">
        <v>40</v>
      </c>
    </row>
    <row r="19" spans="1:25" x14ac:dyDescent="0.25">
      <c r="A19" s="15" t="s">
        <v>40</v>
      </c>
      <c r="B19" s="16"/>
      <c r="C19" s="17"/>
      <c r="D19" s="17"/>
      <c r="E19" s="17"/>
      <c r="F19" s="17"/>
      <c r="G19" s="18"/>
      <c r="H19" s="18"/>
      <c r="I19" s="18"/>
      <c r="J19" s="18"/>
      <c r="K19" s="18"/>
      <c r="L19" s="44"/>
      <c r="M19" s="17"/>
      <c r="N19" s="17"/>
      <c r="O19" s="17"/>
      <c r="P19" s="17"/>
      <c r="Q19" s="17"/>
      <c r="R19" s="17"/>
      <c r="S19" s="17"/>
      <c r="T19" s="17"/>
      <c r="U19" s="17"/>
      <c r="V19" s="17"/>
      <c r="W19" s="17"/>
      <c r="X19" s="19"/>
      <c r="Y19" s="20">
        <v>150</v>
      </c>
    </row>
    <row r="20" spans="1:25" x14ac:dyDescent="0.25">
      <c r="A20" s="15" t="s">
        <v>41</v>
      </c>
      <c r="B20" s="16"/>
      <c r="C20" s="17"/>
      <c r="D20" s="17"/>
      <c r="E20" s="17"/>
      <c r="F20" s="17"/>
      <c r="G20" s="18"/>
      <c r="H20" s="18"/>
      <c r="I20" s="18"/>
      <c r="J20" s="18"/>
      <c r="K20" s="18"/>
      <c r="L20" s="44"/>
      <c r="M20" s="17"/>
      <c r="N20" s="17"/>
      <c r="O20" s="17"/>
      <c r="P20" s="17"/>
      <c r="Q20" s="17"/>
      <c r="R20" s="17"/>
      <c r="S20" s="17"/>
      <c r="T20" s="17"/>
      <c r="U20" s="17"/>
      <c r="V20" s="17"/>
      <c r="W20" s="17"/>
      <c r="X20" s="19"/>
      <c r="Y20" s="20">
        <v>80</v>
      </c>
    </row>
    <row r="21" spans="1:25" x14ac:dyDescent="0.25">
      <c r="A21" s="15" t="s">
        <v>42</v>
      </c>
      <c r="B21" s="16"/>
      <c r="C21" s="17"/>
      <c r="D21" s="17"/>
      <c r="E21" s="17"/>
      <c r="F21" s="17"/>
      <c r="G21" s="18"/>
      <c r="H21" s="18"/>
      <c r="I21" s="18"/>
      <c r="J21" s="18"/>
      <c r="K21" s="18"/>
      <c r="L21" s="44"/>
      <c r="M21" s="17"/>
      <c r="N21" s="17"/>
      <c r="O21" s="17"/>
      <c r="P21" s="17"/>
      <c r="Q21" s="17"/>
      <c r="R21" s="17"/>
      <c r="S21" s="17"/>
      <c r="T21" s="17"/>
      <c r="U21" s="17"/>
      <c r="V21" s="17"/>
      <c r="W21" s="17"/>
      <c r="X21" s="19"/>
      <c r="Y21" s="13">
        <v>90</v>
      </c>
    </row>
    <row r="22" spans="1:25" x14ac:dyDescent="0.25">
      <c r="A22" s="15" t="s">
        <v>43</v>
      </c>
      <c r="B22" s="16"/>
      <c r="C22" s="17"/>
      <c r="D22" s="17"/>
      <c r="E22" s="17"/>
      <c r="F22" s="17"/>
      <c r="G22" s="27"/>
      <c r="H22" s="27"/>
      <c r="I22" s="18"/>
      <c r="J22" s="18"/>
      <c r="K22" s="18"/>
      <c r="L22" s="44"/>
      <c r="M22" s="17"/>
      <c r="N22" s="17"/>
      <c r="O22" s="17"/>
      <c r="P22" s="17"/>
      <c r="Q22" s="17"/>
      <c r="R22" s="17"/>
      <c r="S22" s="17"/>
      <c r="T22" s="17"/>
      <c r="U22" s="17"/>
      <c r="V22" s="17"/>
      <c r="W22" s="17"/>
      <c r="X22" s="19"/>
      <c r="Y22" s="20">
        <v>75</v>
      </c>
    </row>
    <row r="23" spans="1:25" x14ac:dyDescent="0.25">
      <c r="A23" s="15" t="s">
        <v>44</v>
      </c>
      <c r="B23" s="16"/>
      <c r="C23" s="17"/>
      <c r="D23" s="17"/>
      <c r="E23" s="17"/>
      <c r="F23" s="17"/>
      <c r="G23" s="18"/>
      <c r="H23" s="18"/>
      <c r="I23" s="18"/>
      <c r="J23" s="18"/>
      <c r="K23" s="18"/>
      <c r="L23" s="44"/>
      <c r="M23" s="17"/>
      <c r="N23" s="17"/>
      <c r="O23" s="17"/>
      <c r="P23" s="17"/>
      <c r="Q23" s="17"/>
      <c r="R23" s="17"/>
      <c r="S23" s="17"/>
      <c r="T23" s="17"/>
      <c r="U23" s="17"/>
      <c r="V23" s="17"/>
      <c r="W23" s="17"/>
      <c r="X23" s="19"/>
      <c r="Y23" s="20">
        <v>25</v>
      </c>
    </row>
    <row r="24" spans="1:25" x14ac:dyDescent="0.25">
      <c r="A24" s="15" t="s">
        <v>45</v>
      </c>
      <c r="B24" s="16"/>
      <c r="C24" s="17"/>
      <c r="D24" s="17"/>
      <c r="E24" s="17"/>
      <c r="F24" s="17"/>
      <c r="G24" s="18"/>
      <c r="H24" s="18"/>
      <c r="I24" s="18"/>
      <c r="J24" s="18"/>
      <c r="K24" s="18"/>
      <c r="L24" s="44"/>
      <c r="M24" s="17"/>
      <c r="N24" s="17"/>
      <c r="O24" s="17"/>
      <c r="P24" s="17"/>
      <c r="Q24" s="17"/>
      <c r="R24" s="17"/>
      <c r="S24" s="17"/>
      <c r="T24" s="17"/>
      <c r="U24" s="17"/>
      <c r="V24" s="17"/>
      <c r="W24" s="17"/>
      <c r="X24" s="19"/>
      <c r="Y24" s="13">
        <v>45</v>
      </c>
    </row>
    <row r="25" spans="1:25" x14ac:dyDescent="0.25">
      <c r="A25" s="15" t="s">
        <v>46</v>
      </c>
      <c r="B25" s="16"/>
      <c r="C25" s="17"/>
      <c r="D25" s="17"/>
      <c r="E25" s="17"/>
      <c r="F25" s="17"/>
      <c r="G25" s="18"/>
      <c r="H25" s="18"/>
      <c r="I25" s="18"/>
      <c r="J25" s="18"/>
      <c r="K25" s="18"/>
      <c r="L25" s="44"/>
      <c r="M25" s="17"/>
      <c r="N25" s="17"/>
      <c r="O25" s="17"/>
      <c r="P25" s="17"/>
      <c r="Q25" s="17"/>
      <c r="R25" s="17"/>
      <c r="S25" s="17"/>
      <c r="T25" s="17"/>
      <c r="U25" s="17"/>
      <c r="V25" s="17"/>
      <c r="W25" s="17"/>
      <c r="X25" s="19"/>
      <c r="Y25" s="20">
        <v>20</v>
      </c>
    </row>
    <row r="26" spans="1:25" x14ac:dyDescent="0.25">
      <c r="A26" s="15" t="s">
        <v>47</v>
      </c>
      <c r="B26" s="16"/>
      <c r="C26" s="17"/>
      <c r="D26" s="17"/>
      <c r="E26" s="17"/>
      <c r="F26" s="17"/>
      <c r="G26" s="18"/>
      <c r="H26" s="18"/>
      <c r="I26" s="18"/>
      <c r="J26" s="18"/>
      <c r="K26" s="18"/>
      <c r="L26" s="44"/>
      <c r="M26" s="17"/>
      <c r="N26" s="17"/>
      <c r="O26" s="17"/>
      <c r="P26" s="17"/>
      <c r="Q26" s="17"/>
      <c r="R26" s="17"/>
      <c r="S26" s="17"/>
      <c r="T26" s="17"/>
      <c r="U26" s="17"/>
      <c r="V26" s="17"/>
      <c r="W26" s="17"/>
      <c r="X26" s="19"/>
      <c r="Y26" s="20">
        <v>25</v>
      </c>
    </row>
    <row r="27" spans="1:25" x14ac:dyDescent="0.25">
      <c r="A27" s="15" t="s">
        <v>48</v>
      </c>
      <c r="B27" s="16"/>
      <c r="C27" s="17"/>
      <c r="D27" s="17"/>
      <c r="E27" s="17"/>
      <c r="F27" s="17"/>
      <c r="G27" s="18"/>
      <c r="H27" s="18"/>
      <c r="I27" s="18"/>
      <c r="J27" s="18"/>
      <c r="K27" s="18"/>
      <c r="L27" s="44"/>
      <c r="M27" s="17"/>
      <c r="N27" s="17"/>
      <c r="O27" s="17"/>
      <c r="P27" s="17"/>
      <c r="Q27" s="17"/>
      <c r="R27" s="17"/>
      <c r="S27" s="17"/>
      <c r="T27" s="17"/>
      <c r="U27" s="17"/>
      <c r="V27" s="17"/>
      <c r="W27" s="17"/>
      <c r="X27" s="19"/>
      <c r="Y27" s="13">
        <v>13</v>
      </c>
    </row>
    <row r="28" spans="1:25" x14ac:dyDescent="0.25">
      <c r="A28" s="15" t="s">
        <v>49</v>
      </c>
      <c r="B28" s="16"/>
      <c r="C28" s="17"/>
      <c r="D28" s="17"/>
      <c r="E28" s="17"/>
      <c r="F28" s="17"/>
      <c r="G28" s="18"/>
      <c r="H28" s="18"/>
      <c r="I28" s="18"/>
      <c r="J28" s="18"/>
      <c r="K28" s="18"/>
      <c r="L28" s="44"/>
      <c r="M28" s="17"/>
      <c r="N28" s="17"/>
      <c r="O28" s="17"/>
      <c r="P28" s="17"/>
      <c r="Q28" s="17"/>
      <c r="R28" s="17"/>
      <c r="S28" s="17"/>
      <c r="T28" s="17"/>
      <c r="U28" s="17"/>
      <c r="V28" s="17"/>
      <c r="W28" s="17"/>
      <c r="X28" s="19"/>
      <c r="Y28" s="20">
        <v>10</v>
      </c>
    </row>
    <row r="29" spans="1:25" x14ac:dyDescent="0.25">
      <c r="A29" s="15" t="s">
        <v>50</v>
      </c>
      <c r="B29" s="16"/>
      <c r="C29" s="17"/>
      <c r="D29" s="17"/>
      <c r="E29" s="17"/>
      <c r="F29" s="17"/>
      <c r="G29" s="18"/>
      <c r="H29" s="18"/>
      <c r="I29" s="18"/>
      <c r="J29" s="18"/>
      <c r="K29" s="18"/>
      <c r="L29" s="44"/>
      <c r="M29" s="17"/>
      <c r="N29" s="17"/>
      <c r="O29" s="17"/>
      <c r="P29" s="17"/>
      <c r="Q29" s="17"/>
      <c r="R29" s="17"/>
      <c r="S29" s="17"/>
      <c r="T29" s="17"/>
      <c r="U29" s="17"/>
      <c r="V29" s="17"/>
      <c r="W29" s="17"/>
      <c r="X29" s="19"/>
      <c r="Y29" s="20">
        <v>10</v>
      </c>
    </row>
    <row r="30" spans="1:25" x14ac:dyDescent="0.25">
      <c r="A30" s="15" t="s">
        <v>51</v>
      </c>
      <c r="B30" s="16"/>
      <c r="C30" s="17"/>
      <c r="D30" s="17"/>
      <c r="E30" s="17"/>
      <c r="F30" s="17"/>
      <c r="G30" s="18"/>
      <c r="H30" s="18"/>
      <c r="I30" s="18"/>
      <c r="J30" s="18"/>
      <c r="K30" s="18"/>
      <c r="L30" s="44"/>
      <c r="M30" s="17"/>
      <c r="N30" s="17"/>
      <c r="O30" s="17"/>
      <c r="P30" s="17"/>
      <c r="Q30" s="17"/>
      <c r="R30" s="17"/>
      <c r="S30" s="17"/>
      <c r="T30" s="17"/>
      <c r="U30" s="17"/>
      <c r="V30" s="17"/>
      <c r="W30" s="17"/>
      <c r="X30" s="19"/>
      <c r="Y30" s="13">
        <v>10</v>
      </c>
    </row>
    <row r="31" spans="1:25" x14ac:dyDescent="0.25">
      <c r="A31" s="15" t="s">
        <v>52</v>
      </c>
      <c r="B31" s="16"/>
      <c r="C31" s="17"/>
      <c r="D31" s="17"/>
      <c r="E31" s="17"/>
      <c r="F31" s="17"/>
      <c r="G31" s="18"/>
      <c r="H31" s="18"/>
      <c r="I31" s="18"/>
      <c r="J31" s="18"/>
      <c r="K31" s="18"/>
      <c r="L31" s="44"/>
      <c r="M31" s="17"/>
      <c r="N31" s="17"/>
      <c r="O31" s="17"/>
      <c r="P31" s="17"/>
      <c r="Q31" s="17"/>
      <c r="R31" s="17"/>
      <c r="S31" s="17"/>
      <c r="T31" s="17"/>
      <c r="U31" s="17"/>
      <c r="V31" s="17"/>
      <c r="W31" s="17"/>
      <c r="X31" s="19"/>
      <c r="Y31" s="20">
        <v>60</v>
      </c>
    </row>
    <row r="32" spans="1:25" x14ac:dyDescent="0.25">
      <c r="A32" s="15" t="s">
        <v>53</v>
      </c>
      <c r="B32" s="16"/>
      <c r="C32" s="17"/>
      <c r="D32" s="17"/>
      <c r="E32" s="17"/>
      <c r="F32" s="17"/>
      <c r="G32" s="18"/>
      <c r="H32" s="27"/>
      <c r="I32" s="18"/>
      <c r="J32" s="18"/>
      <c r="K32" s="18"/>
      <c r="L32" s="44"/>
      <c r="M32" s="17"/>
      <c r="N32" s="17"/>
      <c r="O32" s="17"/>
      <c r="P32" s="17"/>
      <c r="Q32" s="17"/>
      <c r="R32" s="17"/>
      <c r="S32" s="17"/>
      <c r="T32" s="17"/>
      <c r="U32" s="17"/>
      <c r="V32" s="17"/>
      <c r="W32" s="17"/>
      <c r="X32" s="19"/>
      <c r="Y32" s="20">
        <v>70</v>
      </c>
    </row>
    <row r="33" spans="1:25" x14ac:dyDescent="0.25">
      <c r="A33" s="15" t="s">
        <v>54</v>
      </c>
      <c r="B33" s="16"/>
      <c r="C33" s="17"/>
      <c r="D33" s="17"/>
      <c r="E33" s="17"/>
      <c r="F33" s="17"/>
      <c r="G33" s="18"/>
      <c r="H33" s="18"/>
      <c r="I33" s="18"/>
      <c r="J33" s="18"/>
      <c r="K33" s="18"/>
      <c r="L33" s="44"/>
      <c r="M33" s="17"/>
      <c r="N33" s="17"/>
      <c r="O33" s="17"/>
      <c r="P33" s="17"/>
      <c r="Q33" s="17"/>
      <c r="R33" s="17"/>
      <c r="S33" s="17"/>
      <c r="T33" s="17"/>
      <c r="U33" s="17"/>
      <c r="V33" s="17"/>
      <c r="W33" s="17"/>
      <c r="X33" s="19"/>
      <c r="Y33" s="13">
        <v>30</v>
      </c>
    </row>
    <row r="34" spans="1:25" x14ac:dyDescent="0.25">
      <c r="A34" s="15" t="s">
        <v>55</v>
      </c>
      <c r="B34" s="16"/>
      <c r="C34" s="17"/>
      <c r="D34" s="17"/>
      <c r="E34" s="17"/>
      <c r="F34" s="17"/>
      <c r="G34" s="18"/>
      <c r="H34" s="18"/>
      <c r="I34" s="18"/>
      <c r="J34" s="18"/>
      <c r="K34" s="18"/>
      <c r="L34" s="44"/>
      <c r="M34" s="17"/>
      <c r="N34" s="17"/>
      <c r="O34" s="17"/>
      <c r="P34" s="17"/>
      <c r="Q34" s="17"/>
      <c r="R34" s="17"/>
      <c r="S34" s="17"/>
      <c r="T34" s="17"/>
      <c r="U34" s="17"/>
      <c r="V34" s="17"/>
      <c r="W34" s="17"/>
      <c r="X34" s="19"/>
      <c r="Y34" s="20">
        <v>11</v>
      </c>
    </row>
    <row r="35" spans="1:25" x14ac:dyDescent="0.25">
      <c r="A35" s="15" t="s">
        <v>56</v>
      </c>
      <c r="B35" s="16"/>
      <c r="C35" s="17"/>
      <c r="D35" s="17"/>
      <c r="E35" s="17"/>
      <c r="F35" s="17"/>
      <c r="G35" s="18"/>
      <c r="H35" s="18"/>
      <c r="I35" s="18"/>
      <c r="J35" s="18"/>
      <c r="K35" s="18"/>
      <c r="L35" s="44"/>
      <c r="M35" s="17"/>
      <c r="N35" s="17"/>
      <c r="O35" s="17"/>
      <c r="P35" s="17"/>
      <c r="Q35" s="17"/>
      <c r="R35" s="17"/>
      <c r="S35" s="17"/>
      <c r="T35" s="17"/>
      <c r="U35" s="17"/>
      <c r="V35" s="17"/>
      <c r="W35" s="17"/>
      <c r="X35" s="19"/>
      <c r="Y35" s="20">
        <v>45</v>
      </c>
    </row>
    <row r="36" spans="1:25" x14ac:dyDescent="0.25">
      <c r="A36" s="15" t="s">
        <v>57</v>
      </c>
      <c r="B36" s="16"/>
      <c r="C36" s="17"/>
      <c r="D36" s="17"/>
      <c r="E36" s="17"/>
      <c r="F36" s="17"/>
      <c r="G36" s="18"/>
      <c r="H36" s="18"/>
      <c r="I36" s="18"/>
      <c r="J36" s="18"/>
      <c r="K36" s="18"/>
      <c r="L36" s="44"/>
      <c r="M36" s="17"/>
      <c r="N36" s="17"/>
      <c r="O36" s="17"/>
      <c r="P36" s="17"/>
      <c r="Q36" s="17"/>
      <c r="R36" s="17"/>
      <c r="S36" s="17"/>
      <c r="T36" s="17"/>
      <c r="U36" s="17"/>
      <c r="V36" s="17"/>
      <c r="W36" s="17"/>
      <c r="X36" s="19"/>
      <c r="Y36" s="13">
        <v>53</v>
      </c>
    </row>
    <row r="37" spans="1:25" x14ac:dyDescent="0.25">
      <c r="A37" s="15" t="s">
        <v>58</v>
      </c>
      <c r="B37" s="16"/>
      <c r="C37" s="17"/>
      <c r="D37" s="17"/>
      <c r="E37" s="17"/>
      <c r="F37" s="17"/>
      <c r="G37" s="18"/>
      <c r="H37" s="18"/>
      <c r="I37" s="18"/>
      <c r="J37" s="18"/>
      <c r="K37" s="18"/>
      <c r="L37" s="44"/>
      <c r="M37" s="17"/>
      <c r="N37" s="17"/>
      <c r="O37" s="17"/>
      <c r="P37" s="17"/>
      <c r="Q37" s="17"/>
      <c r="R37" s="17"/>
      <c r="S37" s="17"/>
      <c r="T37" s="17"/>
      <c r="U37" s="17"/>
      <c r="V37" s="17"/>
      <c r="W37" s="17"/>
      <c r="X37" s="19"/>
      <c r="Y37" s="20">
        <v>20</v>
      </c>
    </row>
    <row r="38" spans="1:25" ht="15.75" thickBot="1" x14ac:dyDescent="0.3">
      <c r="A38" s="28" t="s">
        <v>59</v>
      </c>
      <c r="B38" s="29"/>
      <c r="C38" s="30"/>
      <c r="D38" s="30"/>
      <c r="E38" s="30"/>
      <c r="F38" s="30"/>
      <c r="G38" s="31"/>
      <c r="H38" s="31"/>
      <c r="I38" s="31"/>
      <c r="J38" s="31"/>
      <c r="K38" s="31"/>
      <c r="L38" s="59"/>
      <c r="M38" s="30"/>
      <c r="N38" s="30"/>
      <c r="O38" s="30"/>
      <c r="P38" s="30"/>
      <c r="Q38" s="30"/>
      <c r="R38" s="30"/>
      <c r="S38" s="30"/>
      <c r="T38" s="30"/>
      <c r="U38" s="30"/>
      <c r="V38" s="30"/>
      <c r="W38" s="30"/>
      <c r="X38" s="32"/>
      <c r="Y38" s="20">
        <v>1064</v>
      </c>
    </row>
    <row r="39" spans="1:25" s="22" customFormat="1" ht="15.75" thickBot="1" x14ac:dyDescent="0.3">
      <c r="A39" s="33" t="s">
        <v>60</v>
      </c>
      <c r="B39" s="34">
        <f>SUM(B2:B4,B6:B16,B18:B38)</f>
        <v>0</v>
      </c>
      <c r="C39" s="34">
        <f t="shared" ref="C39:Y39" si="0">SUM(C2:C4,C6:C16,C18:C38)</f>
        <v>0</v>
      </c>
      <c r="D39" s="64">
        <f t="shared" si="0"/>
        <v>0</v>
      </c>
      <c r="E39" s="64">
        <f t="shared" si="0"/>
        <v>0</v>
      </c>
      <c r="F39" s="64">
        <f t="shared" si="0"/>
        <v>0</v>
      </c>
      <c r="G39" s="64">
        <f t="shared" si="0"/>
        <v>0</v>
      </c>
      <c r="H39" s="64">
        <f t="shared" si="0"/>
        <v>6.3575018477457501</v>
      </c>
      <c r="I39" s="64">
        <f t="shared" si="0"/>
        <v>13.114116777531411</v>
      </c>
      <c r="J39" s="64">
        <f t="shared" si="0"/>
        <v>19.114116777531411</v>
      </c>
      <c r="K39" s="64">
        <f t="shared" si="0"/>
        <v>41.703283444198078</v>
      </c>
      <c r="L39" s="65">
        <f t="shared" si="0"/>
        <v>57.417894555309189</v>
      </c>
      <c r="M39" s="64">
        <f t="shared" si="0"/>
        <v>51.501285538309929</v>
      </c>
      <c r="N39" s="64">
        <f t="shared" si="0"/>
        <v>49.893285538309932</v>
      </c>
      <c r="O39" s="64">
        <f t="shared" si="0"/>
        <v>54.368841093865484</v>
      </c>
      <c r="P39" s="64">
        <f t="shared" si="0"/>
        <v>48.307507760532147</v>
      </c>
      <c r="Q39" s="64">
        <f t="shared" si="0"/>
        <v>46.921333333333337</v>
      </c>
      <c r="R39" s="64">
        <f t="shared" si="0"/>
        <v>45.052</v>
      </c>
      <c r="S39" s="64">
        <f t="shared" si="0"/>
        <v>45.766666666666666</v>
      </c>
      <c r="T39" s="64">
        <f t="shared" si="0"/>
        <v>44.88666666666667</v>
      </c>
      <c r="U39" s="64">
        <f t="shared" si="0"/>
        <v>32.140833333333333</v>
      </c>
      <c r="V39" s="64">
        <f t="shared" si="0"/>
        <v>13.221333333333334</v>
      </c>
      <c r="W39" s="64">
        <f t="shared" si="0"/>
        <v>2.2333333333333334</v>
      </c>
      <c r="X39" s="64">
        <f t="shared" si="0"/>
        <v>0</v>
      </c>
      <c r="Y39" s="34">
        <f t="shared" si="0"/>
        <v>15337</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row r="42" spans="1:25" x14ac:dyDescent="0.25">
      <c r="A42" s="14" t="s">
        <v>109</v>
      </c>
      <c r="C42" s="14">
        <f>C39+B42</f>
        <v>0</v>
      </c>
      <c r="D42" s="62">
        <f t="shared" ref="D42:X42" si="1">D39+C42</f>
        <v>0</v>
      </c>
      <c r="E42" s="62">
        <f t="shared" si="1"/>
        <v>0</v>
      </c>
      <c r="F42" s="62">
        <f t="shared" si="1"/>
        <v>0</v>
      </c>
      <c r="G42" s="62">
        <f t="shared" si="1"/>
        <v>0</v>
      </c>
      <c r="H42" s="62">
        <f>H39+G42</f>
        <v>6.3575018477457501</v>
      </c>
      <c r="I42" s="62">
        <f t="shared" si="1"/>
        <v>19.471618625277159</v>
      </c>
      <c r="J42" s="62">
        <f t="shared" si="1"/>
        <v>38.585735402808567</v>
      </c>
      <c r="K42" s="62">
        <f t="shared" si="1"/>
        <v>80.289018847006645</v>
      </c>
      <c r="L42" s="63">
        <f t="shared" si="1"/>
        <v>137.70691340231582</v>
      </c>
      <c r="M42" s="62">
        <f t="shared" si="1"/>
        <v>189.20819894062575</v>
      </c>
      <c r="N42" s="62">
        <f t="shared" si="1"/>
        <v>239.10148447893567</v>
      </c>
      <c r="O42" s="62">
        <f t="shared" si="1"/>
        <v>293.47032557280113</v>
      </c>
      <c r="P42" s="62">
        <f t="shared" si="1"/>
        <v>341.77783333333326</v>
      </c>
      <c r="Q42" s="62">
        <f t="shared" si="1"/>
        <v>388.6991666666666</v>
      </c>
      <c r="R42" s="62">
        <f t="shared" si="1"/>
        <v>433.75116666666662</v>
      </c>
      <c r="S42" s="62">
        <f t="shared" si="1"/>
        <v>479.51783333333327</v>
      </c>
      <c r="T42" s="62">
        <f t="shared" si="1"/>
        <v>524.40449999999998</v>
      </c>
      <c r="U42" s="62">
        <f t="shared" si="1"/>
        <v>556.54533333333336</v>
      </c>
      <c r="V42" s="62">
        <f t="shared" si="1"/>
        <v>569.76666666666665</v>
      </c>
      <c r="W42" s="62">
        <f t="shared" si="1"/>
        <v>572</v>
      </c>
      <c r="X42" s="62">
        <f t="shared" si="1"/>
        <v>572</v>
      </c>
    </row>
  </sheetData>
  <sheetProtection algorithmName="SHA-512" hashValue="ifaSK41rfGNzO+BPG6lmdOffVIQeephwKXUWsjjh6N0fER3fZ6NTWfLZIIj/BMLffpsITOhLdG3ns8R5PWRzJA==" saltValue="sGOsoEovpTqrx3Ew7We3DA==" spinCount="100000" sheet="1" objects="1" scenarios="1"/>
  <mergeCells count="3">
    <mergeCell ref="B5:Y5"/>
    <mergeCell ref="B40:U40"/>
    <mergeCell ref="G41:K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Draft Plan Trajectory 29082024</vt:lpstr>
      <vt:lpstr>Trajectory with Notes</vt:lpstr>
      <vt:lpstr>Trajectory No J12</vt:lpstr>
      <vt:lpstr>Trajectory no J14</vt:lpstr>
      <vt:lpstr>Trajectory no J12 or J14</vt:lpstr>
      <vt:lpstr>Trajectory Interim J14 Option A</vt:lpstr>
      <vt:lpstr>Trajectory Interim J14 Option B</vt:lpstr>
      <vt:lpstr>J14 Impact Rates Calcs</vt:lpstr>
      <vt:lpstr>tripequivalent 1000_sharpness</vt:lpstr>
    </vt:vector>
  </TitlesOfParts>
  <Company>Stroud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Johnstone, Helen</dc:creator>
  <cp:lastModifiedBy>Deacon, Susan</cp:lastModifiedBy>
  <dcterms:created xsi:type="dcterms:W3CDTF">2024-08-29T15:08:16Z</dcterms:created>
  <dcterms:modified xsi:type="dcterms:W3CDTF">2024-09-09T10:07:45Z</dcterms:modified>
</cp:coreProperties>
</file>